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-1\Data gaps -I Reply Part III\DG Point 24\"/>
    </mc:Choice>
  </mc:AlternateContent>
  <xr:revisionPtr revIDLastSave="0" documentId="13_ncr:1_{455B9073-4C72-49D9-A45D-A34F564B1834}" xr6:coauthVersionLast="47" xr6:coauthVersionMax="47" xr10:uidLastSave="{00000000-0000-0000-0000-000000000000}"/>
  <bookViews>
    <workbookView xWindow="-108" yWindow="-108" windowWidth="23256" windowHeight="12456" xr2:uid="{6BD28DB1-C806-404A-A4CF-3297A91FBFEC}"/>
  </bookViews>
  <sheets>
    <sheet name="Table" sheetId="1" r:id="rId1"/>
  </sheets>
  <definedNames>
    <definedName name="Table3">Table!$C$3</definedName>
    <definedName name="Table4">Table!#REF!</definedName>
    <definedName name="Table5">Table!#REF!</definedName>
    <definedName name="Table6">Table!#REF!</definedName>
    <definedName name="Table7">Table!#REF!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2" i="1" l="1"/>
  <c r="L161" i="1"/>
  <c r="J161" i="1"/>
  <c r="G161" i="1"/>
  <c r="F161" i="1"/>
  <c r="E161" i="1"/>
  <c r="N160" i="1"/>
  <c r="M160" i="1"/>
  <c r="L160" i="1"/>
  <c r="K160" i="1"/>
  <c r="J160" i="1"/>
  <c r="I160" i="1"/>
  <c r="G160" i="1"/>
  <c r="F160" i="1"/>
  <c r="E160" i="1"/>
  <c r="N159" i="1"/>
  <c r="M159" i="1"/>
  <c r="L159" i="1"/>
  <c r="K159" i="1"/>
  <c r="J159" i="1"/>
  <c r="I159" i="1"/>
  <c r="G159" i="1"/>
  <c r="F159" i="1"/>
  <c r="N158" i="1"/>
  <c r="N162" i="1" s="1"/>
  <c r="L158" i="1"/>
  <c r="L162" i="1" s="1"/>
  <c r="I158" i="1"/>
  <c r="N157" i="1"/>
  <c r="L157" i="1"/>
  <c r="J157" i="1"/>
  <c r="I157" i="1"/>
  <c r="H157" i="1"/>
  <c r="G157" i="1"/>
  <c r="F157" i="1"/>
  <c r="E154" i="1"/>
  <c r="J153" i="1"/>
  <c r="G153" i="1"/>
  <c r="F153" i="1"/>
  <c r="E153" i="1"/>
  <c r="E157" i="1" s="1"/>
  <c r="L152" i="1"/>
  <c r="J152" i="1"/>
  <c r="I152" i="1"/>
  <c r="H152" i="1"/>
  <c r="E149" i="1"/>
  <c r="G148" i="1"/>
  <c r="G152" i="1" s="1"/>
  <c r="F148" i="1"/>
  <c r="F152" i="1" s="1"/>
  <c r="E148" i="1"/>
  <c r="E152" i="1" s="1"/>
  <c r="L147" i="1"/>
  <c r="I147" i="1"/>
  <c r="H147" i="1"/>
  <c r="G147" i="1"/>
  <c r="F147" i="1"/>
  <c r="J146" i="1"/>
  <c r="I146" i="1"/>
  <c r="E144" i="1"/>
  <c r="J143" i="1"/>
  <c r="J147" i="1" s="1"/>
  <c r="G143" i="1"/>
  <c r="F143" i="1"/>
  <c r="E143" i="1"/>
  <c r="E147" i="1" s="1"/>
  <c r="N142" i="1"/>
  <c r="M142" i="1"/>
  <c r="L142" i="1"/>
  <c r="K142" i="1"/>
  <c r="J142" i="1"/>
  <c r="H142" i="1"/>
  <c r="G142" i="1"/>
  <c r="J141" i="1"/>
  <c r="I141" i="1"/>
  <c r="I142" i="1" s="1"/>
  <c r="E139" i="1"/>
  <c r="J138" i="1"/>
  <c r="J158" i="1" s="1"/>
  <c r="J162" i="1" s="1"/>
  <c r="G138" i="1"/>
  <c r="F138" i="1"/>
  <c r="F158" i="1" s="1"/>
  <c r="F162" i="1" s="1"/>
  <c r="E138" i="1"/>
  <c r="E142" i="1" s="1"/>
  <c r="L137" i="1"/>
  <c r="K137" i="1"/>
  <c r="J137" i="1"/>
  <c r="I137" i="1"/>
  <c r="H137" i="1"/>
  <c r="G137" i="1"/>
  <c r="F137" i="1"/>
  <c r="E137" i="1"/>
  <c r="E134" i="1"/>
  <c r="G133" i="1"/>
  <c r="F133" i="1"/>
  <c r="E133" i="1"/>
  <c r="N132" i="1"/>
  <c r="M132" i="1"/>
  <c r="L132" i="1"/>
  <c r="K132" i="1"/>
  <c r="J132" i="1"/>
  <c r="I132" i="1"/>
  <c r="H132" i="1"/>
  <c r="E129" i="1"/>
  <c r="E132" i="1" s="1"/>
  <c r="G128" i="1"/>
  <c r="G132" i="1" s="1"/>
  <c r="F128" i="1"/>
  <c r="F132" i="1" s="1"/>
  <c r="E128" i="1"/>
  <c r="J127" i="1"/>
  <c r="I127" i="1"/>
  <c r="H127" i="1"/>
  <c r="F127" i="1"/>
  <c r="E127" i="1"/>
  <c r="E124" i="1"/>
  <c r="G123" i="1"/>
  <c r="G127" i="1" s="1"/>
  <c r="F123" i="1"/>
  <c r="E123" i="1"/>
  <c r="E158" i="1" s="1"/>
  <c r="M122" i="1"/>
  <c r="L122" i="1"/>
  <c r="K122" i="1"/>
  <c r="H122" i="1"/>
  <c r="I121" i="1"/>
  <c r="G121" i="1"/>
  <c r="F121" i="1"/>
  <c r="E121" i="1"/>
  <c r="I120" i="1"/>
  <c r="G120" i="1"/>
  <c r="F120" i="1"/>
  <c r="E120" i="1"/>
  <c r="I119" i="1"/>
  <c r="I122" i="1" s="1"/>
  <c r="G119" i="1"/>
  <c r="F119" i="1"/>
  <c r="N118" i="1"/>
  <c r="N122" i="1" s="1"/>
  <c r="L118" i="1"/>
  <c r="J118" i="1"/>
  <c r="J122" i="1" s="1"/>
  <c r="I118" i="1"/>
  <c r="N117" i="1"/>
  <c r="M117" i="1"/>
  <c r="L117" i="1"/>
  <c r="K117" i="1"/>
  <c r="J117" i="1"/>
  <c r="I117" i="1"/>
  <c r="H117" i="1"/>
  <c r="F117" i="1"/>
  <c r="E114" i="1"/>
  <c r="G113" i="1"/>
  <c r="G117" i="1" s="1"/>
  <c r="F113" i="1"/>
  <c r="E113" i="1"/>
  <c r="E117" i="1" s="1"/>
  <c r="L112" i="1"/>
  <c r="K112" i="1"/>
  <c r="J112" i="1"/>
  <c r="I112" i="1"/>
  <c r="H112" i="1"/>
  <c r="F112" i="1"/>
  <c r="E109" i="1"/>
  <c r="E112" i="1" s="1"/>
  <c r="G108" i="1"/>
  <c r="G112" i="1" s="1"/>
  <c r="F108" i="1"/>
  <c r="E108" i="1"/>
  <c r="L107" i="1"/>
  <c r="K107" i="1"/>
  <c r="J107" i="1"/>
  <c r="I107" i="1"/>
  <c r="H107" i="1"/>
  <c r="G107" i="1"/>
  <c r="E104" i="1"/>
  <c r="G103" i="1"/>
  <c r="F103" i="1"/>
  <c r="F107" i="1" s="1"/>
  <c r="E103" i="1"/>
  <c r="E107" i="1" s="1"/>
  <c r="J102" i="1"/>
  <c r="I102" i="1"/>
  <c r="H102" i="1"/>
  <c r="E99" i="1"/>
  <c r="G98" i="1"/>
  <c r="G102" i="1" s="1"/>
  <c r="F98" i="1"/>
  <c r="F102" i="1" s="1"/>
  <c r="E98" i="1"/>
  <c r="E102" i="1" s="1"/>
  <c r="N97" i="1"/>
  <c r="M97" i="1"/>
  <c r="L97" i="1"/>
  <c r="K97" i="1"/>
  <c r="J97" i="1"/>
  <c r="I97" i="1"/>
  <c r="H97" i="1"/>
  <c r="F97" i="1"/>
  <c r="E94" i="1"/>
  <c r="G93" i="1"/>
  <c r="G97" i="1" s="1"/>
  <c r="F93" i="1"/>
  <c r="E93" i="1"/>
  <c r="E97" i="1" s="1"/>
  <c r="N92" i="1"/>
  <c r="M92" i="1"/>
  <c r="L92" i="1"/>
  <c r="K92" i="1"/>
  <c r="J92" i="1"/>
  <c r="I92" i="1"/>
  <c r="H92" i="1"/>
  <c r="G92" i="1"/>
  <c r="F92" i="1"/>
  <c r="E89" i="1"/>
  <c r="G88" i="1"/>
  <c r="F88" i="1"/>
  <c r="E88" i="1"/>
  <c r="E92" i="1" s="1"/>
  <c r="L87" i="1"/>
  <c r="K87" i="1"/>
  <c r="J87" i="1"/>
  <c r="I87" i="1"/>
  <c r="H87" i="1"/>
  <c r="E84" i="1"/>
  <c r="G83" i="1"/>
  <c r="G87" i="1" s="1"/>
  <c r="F83" i="1"/>
  <c r="F87" i="1" s="1"/>
  <c r="E83" i="1"/>
  <c r="E87" i="1" s="1"/>
  <c r="L82" i="1"/>
  <c r="K82" i="1"/>
  <c r="J82" i="1"/>
  <c r="I82" i="1"/>
  <c r="H82" i="1"/>
  <c r="G82" i="1"/>
  <c r="F82" i="1"/>
  <c r="E79" i="1"/>
  <c r="E82" i="1" s="1"/>
  <c r="G78" i="1"/>
  <c r="F78" i="1"/>
  <c r="E78" i="1"/>
  <c r="J77" i="1"/>
  <c r="I77" i="1"/>
  <c r="H77" i="1"/>
  <c r="F77" i="1"/>
  <c r="E74" i="1"/>
  <c r="G73" i="1"/>
  <c r="G77" i="1" s="1"/>
  <c r="F73" i="1"/>
  <c r="E73" i="1"/>
  <c r="E77" i="1" s="1"/>
  <c r="J72" i="1"/>
  <c r="I72" i="1"/>
  <c r="H72" i="1"/>
  <c r="E69" i="1"/>
  <c r="E72" i="1" s="1"/>
  <c r="G68" i="1"/>
  <c r="G72" i="1" s="1"/>
  <c r="F68" i="1"/>
  <c r="F72" i="1" s="1"/>
  <c r="E68" i="1"/>
  <c r="N67" i="1"/>
  <c r="M67" i="1"/>
  <c r="L67" i="1"/>
  <c r="K67" i="1"/>
  <c r="J67" i="1"/>
  <c r="I67" i="1"/>
  <c r="H67" i="1"/>
  <c r="G67" i="1"/>
  <c r="F67" i="1"/>
  <c r="E67" i="1"/>
  <c r="N62" i="1"/>
  <c r="M62" i="1"/>
  <c r="L62" i="1"/>
  <c r="K62" i="1"/>
  <c r="J62" i="1"/>
  <c r="I62" i="1"/>
  <c r="H62" i="1"/>
  <c r="G62" i="1"/>
  <c r="F62" i="1"/>
  <c r="F122" i="1" s="1"/>
  <c r="E62" i="1"/>
  <c r="K57" i="1"/>
  <c r="H57" i="1"/>
  <c r="I56" i="1"/>
  <c r="G56" i="1"/>
  <c r="F56" i="1"/>
  <c r="E56" i="1"/>
  <c r="I55" i="1"/>
  <c r="G55" i="1"/>
  <c r="F55" i="1"/>
  <c r="F57" i="1" s="1"/>
  <c r="N54" i="1"/>
  <c r="L54" i="1"/>
  <c r="L57" i="1" s="1"/>
  <c r="J54" i="1"/>
  <c r="J57" i="1" s="1"/>
  <c r="I54" i="1"/>
  <c r="I57" i="1" s="1"/>
  <c r="F54" i="1"/>
  <c r="E54" i="1"/>
  <c r="N53" i="1"/>
  <c r="M53" i="1"/>
  <c r="L53" i="1"/>
  <c r="K53" i="1"/>
  <c r="J53" i="1"/>
  <c r="I53" i="1"/>
  <c r="H53" i="1"/>
  <c r="G53" i="1"/>
  <c r="F53" i="1"/>
  <c r="E53" i="1"/>
  <c r="N49" i="1"/>
  <c r="L49" i="1"/>
  <c r="J49" i="1"/>
  <c r="I49" i="1"/>
  <c r="H49" i="1"/>
  <c r="E47" i="1"/>
  <c r="E49" i="1" s="1"/>
  <c r="G46" i="1"/>
  <c r="G49" i="1" s="1"/>
  <c r="F46" i="1"/>
  <c r="F49" i="1" s="1"/>
  <c r="E46" i="1"/>
  <c r="J45" i="1"/>
  <c r="I45" i="1"/>
  <c r="H45" i="1"/>
  <c r="N41" i="1"/>
  <c r="M41" i="1"/>
  <c r="L41" i="1"/>
  <c r="I41" i="1"/>
  <c r="H41" i="1"/>
  <c r="G41" i="1"/>
  <c r="F41" i="1"/>
  <c r="E41" i="1"/>
  <c r="J38" i="1"/>
  <c r="J41" i="1" s="1"/>
  <c r="N37" i="1"/>
  <c r="M37" i="1"/>
  <c r="L37" i="1"/>
  <c r="K37" i="1"/>
  <c r="K38" i="1" s="1"/>
  <c r="K41" i="1" s="1"/>
  <c r="J37" i="1"/>
  <c r="I37" i="1"/>
  <c r="H37" i="1"/>
  <c r="G37" i="1"/>
  <c r="F37" i="1"/>
  <c r="E37" i="1"/>
  <c r="L33" i="1"/>
  <c r="K33" i="1"/>
  <c r="J33" i="1"/>
  <c r="I33" i="1"/>
  <c r="H33" i="1"/>
  <c r="G33" i="1"/>
  <c r="F33" i="1"/>
  <c r="E33" i="1"/>
  <c r="L29" i="1"/>
  <c r="K29" i="1"/>
  <c r="J29" i="1"/>
  <c r="I29" i="1"/>
  <c r="H29" i="1"/>
  <c r="G29" i="1"/>
  <c r="F29" i="1"/>
  <c r="E29" i="1"/>
  <c r="N25" i="1"/>
  <c r="M25" i="1"/>
  <c r="L25" i="1"/>
  <c r="K25" i="1"/>
  <c r="J25" i="1"/>
  <c r="I25" i="1"/>
  <c r="H25" i="1"/>
  <c r="G25" i="1"/>
  <c r="F25" i="1"/>
  <c r="E25" i="1"/>
  <c r="L21" i="1"/>
  <c r="K21" i="1"/>
  <c r="J21" i="1"/>
  <c r="I21" i="1"/>
  <c r="H21" i="1"/>
  <c r="G21" i="1"/>
  <c r="F21" i="1"/>
  <c r="E21" i="1"/>
  <c r="L17" i="1"/>
  <c r="K17" i="1"/>
  <c r="J17" i="1"/>
  <c r="I17" i="1"/>
  <c r="H17" i="1"/>
  <c r="G17" i="1"/>
  <c r="F17" i="1"/>
  <c r="E17" i="1"/>
  <c r="I13" i="1"/>
  <c r="H13" i="1"/>
  <c r="G13" i="1"/>
  <c r="F13" i="1"/>
  <c r="E13" i="1"/>
  <c r="L9" i="1"/>
  <c r="K9" i="1"/>
  <c r="J9" i="1"/>
  <c r="I9" i="1"/>
  <c r="H9" i="1"/>
  <c r="G9" i="1"/>
  <c r="F9" i="1"/>
  <c r="E9" i="1"/>
  <c r="E57" i="1" l="1"/>
  <c r="G122" i="1"/>
  <c r="G54" i="1"/>
  <c r="G57" i="1" s="1"/>
  <c r="E159" i="1"/>
  <c r="E162" i="1" s="1"/>
  <c r="E118" i="1"/>
  <c r="F118" i="1"/>
  <c r="G118" i="1"/>
  <c r="E55" i="1"/>
  <c r="I161" i="1"/>
  <c r="I162" i="1" s="1"/>
  <c r="E119" i="1"/>
  <c r="F142" i="1"/>
  <c r="G158" i="1"/>
  <c r="G162" i="1" s="1"/>
  <c r="E122" i="1" l="1"/>
  <c r="E45" i="1" l="1"/>
  <c r="F45" i="1"/>
  <c r="G45" i="1"/>
</calcChain>
</file>

<file path=xl/sharedStrings.xml><?xml version="1.0" encoding="utf-8"?>
<sst xmlns="http://schemas.openxmlformats.org/spreadsheetml/2006/main" count="227" uniqueCount="25">
  <si>
    <t>Table 3: Format for submission of details regarding coal availability</t>
  </si>
  <si>
    <t>Month</t>
  </si>
  <si>
    <t>Coal Company</t>
  </si>
  <si>
    <t>Prorata ACQ as per the FSA</t>
  </si>
  <si>
    <t>Requirement given to the Coal Company</t>
  </si>
  <si>
    <t>Quantum agreed to be supplied by the Coal Company</t>
  </si>
  <si>
    <t>Requisition placed with Railways during the month</t>
  </si>
  <si>
    <t>Actual quantum of coal supplied*</t>
  </si>
  <si>
    <t>Transfer to other Stations</t>
  </si>
  <si>
    <t>Details of those Stations to which the coal has been transferred</t>
  </si>
  <si>
    <t>Ton</t>
  </si>
  <si>
    <t>Station</t>
  </si>
  <si>
    <t>WCL</t>
  </si>
  <si>
    <t>BTPS</t>
  </si>
  <si>
    <t>SECL</t>
  </si>
  <si>
    <t>SCCL</t>
  </si>
  <si>
    <t>Total</t>
  </si>
  <si>
    <t>Paras TPS</t>
  </si>
  <si>
    <t>Total for FY 2022-23</t>
  </si>
  <si>
    <t>MCL-Rail</t>
  </si>
  <si>
    <t>MCL-RSR</t>
  </si>
  <si>
    <t>Total for FY 2023-24</t>
  </si>
  <si>
    <t>Paras tps</t>
  </si>
  <si>
    <t>Total for FY 2024-25 (upto Oct. ’25)</t>
  </si>
  <si>
    <t>*including the transfer to other stations, if 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</si>
</sst>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  <font>
      <b/>
      <sz val="8"/>
      <color rgb="FF000000"/>
      <name val="Book Antiqua"/>
      <family val="1"/>
    </font>
    <font>
      <sz val="8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17" fontId="5" fillId="0" borderId="7" xfId="0" applyNumberFormat="1" applyFont="1" applyBorder="1" applyAlignment="1">
      <alignment horizontal="center" vertical="center"/>
    </xf>
    <xf numFmtId="17" fontId="5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/>
    </xf>
    <xf numFmtId="0" fontId="1" fillId="0" borderId="0" xfId="0" applyFont="1"/>
    <xf numFmtId="0" fontId="4" fillId="0" borderId="8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17" fontId="5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" fontId="5" fillId="0" borderId="9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17" fontId="5" fillId="0" borderId="1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5606-D2AC-4936-A276-E269799C79DC}">
  <dimension ref="C1:O167"/>
  <sheetViews>
    <sheetView tabSelected="1" workbookViewId="0">
      <selection activeCell="A166" sqref="A166:XFD335"/>
    </sheetView>
  </sheetViews>
  <sheetFormatPr defaultRowHeight="14.4" x14ac:dyDescent="0.3"/>
  <cols>
    <col min="3" max="3" width="12.6640625" customWidth="1"/>
    <col min="4" max="4" width="19.44140625" customWidth="1"/>
    <col min="5" max="5" width="12.44140625" customWidth="1"/>
    <col min="6" max="6" width="14" customWidth="1"/>
    <col min="7" max="7" width="15.5546875" customWidth="1"/>
    <col min="8" max="8" width="12.5546875" customWidth="1"/>
    <col min="9" max="9" width="14.5546875" customWidth="1"/>
    <col min="10" max="10" width="12.5546875" customWidth="1"/>
    <col min="11" max="11" width="9.44140625" customWidth="1"/>
    <col min="12" max="12" width="10.6640625" customWidth="1"/>
    <col min="13" max="13" width="9.109375" customWidth="1"/>
    <col min="14" max="14" width="9.44140625" customWidth="1"/>
    <col min="15" max="16" width="9.109375" customWidth="1"/>
  </cols>
  <sheetData>
    <row r="1" spans="3:14" ht="14.25" customHeight="1" x14ac:dyDescent="0.3">
      <c r="C1" s="1"/>
      <c r="D1" s="1"/>
      <c r="E1" s="1"/>
      <c r="F1" s="1"/>
    </row>
    <row r="3" spans="3:14" ht="15.6" customHeight="1" thickBot="1" x14ac:dyDescent="0.35">
      <c r="C3" s="2" t="s">
        <v>0</v>
      </c>
    </row>
    <row r="4" spans="3:14" ht="48.6" thickBot="1" x14ac:dyDescent="0.35">
      <c r="C4" s="3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6" t="s">
        <v>9</v>
      </c>
      <c r="L4" s="7"/>
      <c r="M4" s="6" t="s">
        <v>9</v>
      </c>
      <c r="N4" s="7"/>
    </row>
    <row r="5" spans="3:14" ht="15" thickBot="1" x14ac:dyDescent="0.35">
      <c r="C5" s="8"/>
      <c r="D5" s="9"/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11</v>
      </c>
      <c r="L5" s="10" t="s">
        <v>10</v>
      </c>
      <c r="M5" s="10" t="s">
        <v>11</v>
      </c>
      <c r="N5" s="10" t="s">
        <v>10</v>
      </c>
    </row>
    <row r="6" spans="3:14" x14ac:dyDescent="0.3">
      <c r="C6" s="11">
        <v>44652</v>
      </c>
      <c r="D6" s="12" t="s">
        <v>12</v>
      </c>
      <c r="E6" s="13">
        <v>196166.66666666669</v>
      </c>
      <c r="F6" s="13">
        <v>288750</v>
      </c>
      <c r="G6" s="13">
        <v>288750</v>
      </c>
      <c r="H6" s="13"/>
      <c r="I6" s="13">
        <v>190010.84999999998</v>
      </c>
      <c r="J6" s="13">
        <v>7745.15</v>
      </c>
      <c r="K6" s="13" t="s">
        <v>13</v>
      </c>
      <c r="L6" s="13">
        <v>7745.15</v>
      </c>
      <c r="M6" s="13"/>
      <c r="N6" s="13"/>
    </row>
    <row r="7" spans="3:14" x14ac:dyDescent="0.3">
      <c r="C7" s="14"/>
      <c r="D7" s="12" t="s">
        <v>14</v>
      </c>
      <c r="E7" s="13">
        <v>60333.333333333321</v>
      </c>
      <c r="F7" s="13">
        <v>0</v>
      </c>
      <c r="G7" s="13">
        <v>0</v>
      </c>
      <c r="H7" s="13"/>
      <c r="I7" s="13">
        <v>0</v>
      </c>
      <c r="J7" s="13"/>
      <c r="K7" s="13"/>
      <c r="L7" s="13"/>
      <c r="M7" s="13"/>
      <c r="N7" s="13"/>
    </row>
    <row r="8" spans="3:14" x14ac:dyDescent="0.3">
      <c r="C8" s="14"/>
      <c r="D8" s="12" t="s">
        <v>15</v>
      </c>
      <c r="E8" s="13">
        <v>0</v>
      </c>
      <c r="F8" s="13">
        <v>0</v>
      </c>
      <c r="G8" s="13">
        <v>0</v>
      </c>
      <c r="H8" s="13"/>
      <c r="I8" s="13">
        <v>0</v>
      </c>
      <c r="J8" s="13"/>
      <c r="K8" s="13"/>
      <c r="L8" s="13"/>
      <c r="M8" s="13"/>
      <c r="N8" s="13"/>
    </row>
    <row r="9" spans="3:14" ht="15" thickBot="1" x14ac:dyDescent="0.35">
      <c r="C9" s="15"/>
      <c r="D9" s="16" t="s">
        <v>16</v>
      </c>
      <c r="E9" s="17">
        <f>SUM(E6:E8)</f>
        <v>256500</v>
      </c>
      <c r="F9" s="17">
        <f t="shared" ref="F9:H9" si="0">SUM(F6:F8)</f>
        <v>288750</v>
      </c>
      <c r="G9" s="17">
        <f t="shared" si="0"/>
        <v>288750</v>
      </c>
      <c r="H9" s="17">
        <f t="shared" si="0"/>
        <v>0</v>
      </c>
      <c r="I9" s="17">
        <f>SUM(I6:I8)</f>
        <v>190010.84999999998</v>
      </c>
      <c r="J9" s="17">
        <f t="shared" ref="J9:L9" si="1">SUM(J6:J8)</f>
        <v>7745.15</v>
      </c>
      <c r="K9" s="17">
        <f t="shared" si="1"/>
        <v>0</v>
      </c>
      <c r="L9" s="17">
        <f t="shared" si="1"/>
        <v>7745.15</v>
      </c>
      <c r="M9" s="17"/>
      <c r="N9" s="17"/>
    </row>
    <row r="10" spans="3:14" x14ac:dyDescent="0.3">
      <c r="C10" s="11">
        <v>44682</v>
      </c>
      <c r="D10" s="12" t="s">
        <v>12</v>
      </c>
      <c r="E10" s="13">
        <v>196166.66666666669</v>
      </c>
      <c r="F10" s="13">
        <v>477400</v>
      </c>
      <c r="G10" s="13">
        <v>477400</v>
      </c>
      <c r="H10" s="13"/>
      <c r="I10" s="13">
        <v>298551</v>
      </c>
      <c r="J10" s="13"/>
      <c r="K10" s="13"/>
      <c r="L10" s="13"/>
      <c r="M10" s="13"/>
      <c r="N10" s="13"/>
    </row>
    <row r="11" spans="3:14" x14ac:dyDescent="0.3">
      <c r="C11" s="14"/>
      <c r="D11" s="12" t="s">
        <v>14</v>
      </c>
      <c r="E11" s="13">
        <v>60333.333333333321</v>
      </c>
      <c r="F11" s="13">
        <v>0</v>
      </c>
      <c r="G11" s="13">
        <v>0</v>
      </c>
      <c r="H11" s="13"/>
      <c r="I11" s="13">
        <v>0</v>
      </c>
      <c r="J11" s="13"/>
      <c r="K11" s="13"/>
      <c r="L11" s="13"/>
      <c r="M11" s="13"/>
      <c r="N11" s="13"/>
    </row>
    <row r="12" spans="3:14" x14ac:dyDescent="0.3">
      <c r="C12" s="14"/>
      <c r="D12" s="12" t="s">
        <v>15</v>
      </c>
      <c r="E12" s="13">
        <v>0</v>
      </c>
      <c r="F12" s="13">
        <v>0</v>
      </c>
      <c r="G12" s="13">
        <v>0</v>
      </c>
      <c r="H12" s="13"/>
      <c r="I12" s="13">
        <v>0</v>
      </c>
      <c r="J12" s="13"/>
      <c r="K12" s="13"/>
      <c r="L12" s="13"/>
      <c r="M12" s="13"/>
      <c r="N12" s="13"/>
    </row>
    <row r="13" spans="3:14" ht="15" thickBot="1" x14ac:dyDescent="0.35">
      <c r="C13" s="15"/>
      <c r="D13" s="16" t="s">
        <v>16</v>
      </c>
      <c r="E13" s="17">
        <f>SUM(E10:E12)</f>
        <v>256500</v>
      </c>
      <c r="F13" s="17">
        <f t="shared" ref="F13:H13" si="2">SUM(F10:F12)</f>
        <v>477400</v>
      </c>
      <c r="G13" s="17">
        <f t="shared" si="2"/>
        <v>477400</v>
      </c>
      <c r="H13" s="17">
        <f t="shared" si="2"/>
        <v>0</v>
      </c>
      <c r="I13" s="17">
        <f>SUM(I10:I12)</f>
        <v>298551</v>
      </c>
      <c r="J13" s="17"/>
      <c r="K13" s="17"/>
      <c r="L13" s="17"/>
      <c r="M13" s="17"/>
      <c r="N13" s="17"/>
    </row>
    <row r="14" spans="3:14" x14ac:dyDescent="0.3">
      <c r="C14" s="11">
        <v>44713</v>
      </c>
      <c r="D14" s="12" t="s">
        <v>12</v>
      </c>
      <c r="E14" s="13">
        <v>196166.66666666669</v>
      </c>
      <c r="F14" s="13">
        <v>462000</v>
      </c>
      <c r="G14" s="13">
        <v>462000</v>
      </c>
      <c r="H14" s="13"/>
      <c r="I14" s="13">
        <v>318150.15000000002</v>
      </c>
      <c r="J14" s="13">
        <v>3761.25</v>
      </c>
      <c r="K14" s="13" t="s">
        <v>13</v>
      </c>
      <c r="L14" s="13">
        <v>3761.25</v>
      </c>
      <c r="M14" s="13"/>
      <c r="N14" s="13"/>
    </row>
    <row r="15" spans="3:14" x14ac:dyDescent="0.3">
      <c r="C15" s="14"/>
      <c r="D15" s="12" t="s">
        <v>14</v>
      </c>
      <c r="E15" s="13">
        <v>60333.333333333321</v>
      </c>
      <c r="F15" s="13">
        <v>0</v>
      </c>
      <c r="G15" s="13">
        <v>0</v>
      </c>
      <c r="H15" s="13"/>
      <c r="I15" s="13">
        <v>0</v>
      </c>
      <c r="J15" s="13"/>
      <c r="K15" s="13"/>
      <c r="L15" s="13"/>
      <c r="M15" s="13"/>
      <c r="N15" s="13"/>
    </row>
    <row r="16" spans="3:14" x14ac:dyDescent="0.3">
      <c r="C16" s="14"/>
      <c r="D16" s="12" t="s">
        <v>15</v>
      </c>
      <c r="E16" s="13">
        <v>0</v>
      </c>
      <c r="F16" s="13">
        <v>0</v>
      </c>
      <c r="G16" s="13">
        <v>0</v>
      </c>
      <c r="H16" s="13"/>
      <c r="I16" s="13">
        <v>0</v>
      </c>
      <c r="J16" s="13"/>
      <c r="K16" s="13"/>
      <c r="L16" s="13"/>
      <c r="M16" s="13"/>
      <c r="N16" s="13"/>
    </row>
    <row r="17" spans="3:15" ht="15" thickBot="1" x14ac:dyDescent="0.35">
      <c r="C17" s="14"/>
      <c r="D17" s="16" t="s">
        <v>16</v>
      </c>
      <c r="E17" s="17">
        <f>SUM(E14:E16)</f>
        <v>256500</v>
      </c>
      <c r="F17" s="17">
        <f t="shared" ref="F17:H17" si="3">SUM(F14:F16)</f>
        <v>462000</v>
      </c>
      <c r="G17" s="17">
        <f t="shared" si="3"/>
        <v>462000</v>
      </c>
      <c r="H17" s="17">
        <f t="shared" si="3"/>
        <v>0</v>
      </c>
      <c r="I17" s="17">
        <f>SUM(I14:I16)</f>
        <v>318150.15000000002</v>
      </c>
      <c r="J17" s="17">
        <f t="shared" ref="J17:L17" si="4">SUM(J14:J16)</f>
        <v>3761.25</v>
      </c>
      <c r="K17" s="17">
        <f t="shared" si="4"/>
        <v>0</v>
      </c>
      <c r="L17" s="17">
        <f t="shared" si="4"/>
        <v>3761.25</v>
      </c>
      <c r="M17" s="17"/>
      <c r="N17" s="17"/>
    </row>
    <row r="18" spans="3:15" x14ac:dyDescent="0.3">
      <c r="C18" s="11">
        <v>44743</v>
      </c>
      <c r="D18" s="12" t="s">
        <v>12</v>
      </c>
      <c r="E18" s="13">
        <v>172626.66666666669</v>
      </c>
      <c r="F18" s="13">
        <v>358050</v>
      </c>
      <c r="G18" s="13">
        <v>358050</v>
      </c>
      <c r="H18" s="13"/>
      <c r="I18" s="13">
        <v>127400.8</v>
      </c>
      <c r="J18" s="13"/>
      <c r="K18" s="13"/>
      <c r="L18" s="13"/>
      <c r="M18" s="13"/>
      <c r="N18" s="13"/>
    </row>
    <row r="19" spans="3:15" x14ac:dyDescent="0.3">
      <c r="C19" s="14"/>
      <c r="D19" s="12" t="s">
        <v>14</v>
      </c>
      <c r="E19" s="13">
        <v>53093.333333333328</v>
      </c>
      <c r="F19" s="13">
        <v>0</v>
      </c>
      <c r="G19" s="13">
        <v>0</v>
      </c>
      <c r="H19" s="13"/>
      <c r="I19" s="13">
        <v>0</v>
      </c>
      <c r="J19" s="13"/>
      <c r="K19" s="13"/>
      <c r="L19" s="13"/>
      <c r="M19" s="13"/>
      <c r="N19" s="13"/>
    </row>
    <row r="20" spans="3:15" x14ac:dyDescent="0.3">
      <c r="C20" s="14"/>
      <c r="D20" s="12" t="s">
        <v>15</v>
      </c>
      <c r="E20" s="13">
        <v>0</v>
      </c>
      <c r="F20" s="13">
        <v>0</v>
      </c>
      <c r="G20" s="13">
        <v>0</v>
      </c>
      <c r="H20" s="13"/>
      <c r="I20" s="13">
        <v>0</v>
      </c>
      <c r="J20" s="13"/>
      <c r="K20" s="13"/>
      <c r="L20" s="13"/>
      <c r="M20" s="13"/>
      <c r="N20" s="13"/>
    </row>
    <row r="21" spans="3:15" ht="15" thickBot="1" x14ac:dyDescent="0.35">
      <c r="C21" s="14"/>
      <c r="D21" s="16" t="s">
        <v>16</v>
      </c>
      <c r="E21" s="17">
        <f>SUM(E18:E20)</f>
        <v>225720</v>
      </c>
      <c r="F21" s="17">
        <f t="shared" ref="F21:H21" si="5">SUM(F18:F20)</f>
        <v>358050</v>
      </c>
      <c r="G21" s="17">
        <f t="shared" si="5"/>
        <v>358050</v>
      </c>
      <c r="H21" s="17">
        <f t="shared" si="5"/>
        <v>0</v>
      </c>
      <c r="I21" s="17">
        <f>SUM(I18:I20)</f>
        <v>127400.8</v>
      </c>
      <c r="J21" s="17">
        <f t="shared" ref="J21:L21" si="6">SUM(J18:J20)</f>
        <v>0</v>
      </c>
      <c r="K21" s="17">
        <f t="shared" si="6"/>
        <v>0</v>
      </c>
      <c r="L21" s="17">
        <f t="shared" si="6"/>
        <v>0</v>
      </c>
      <c r="M21" s="17"/>
      <c r="N21" s="17"/>
    </row>
    <row r="22" spans="3:15" x14ac:dyDescent="0.3">
      <c r="C22" s="11">
        <v>44774</v>
      </c>
      <c r="D22" s="12" t="s">
        <v>12</v>
      </c>
      <c r="E22" s="13">
        <v>172626.66666666669</v>
      </c>
      <c r="F22" s="13">
        <v>358050</v>
      </c>
      <c r="G22" s="13">
        <v>358050</v>
      </c>
      <c r="H22" s="13"/>
      <c r="I22" s="13">
        <v>108516.25</v>
      </c>
      <c r="J22" s="13">
        <v>3979.4</v>
      </c>
      <c r="K22" s="13" t="s">
        <v>13</v>
      </c>
      <c r="L22" s="13">
        <v>3979.4</v>
      </c>
      <c r="M22" s="13"/>
      <c r="N22" s="13"/>
    </row>
    <row r="23" spans="3:15" x14ac:dyDescent="0.3">
      <c r="C23" s="14"/>
      <c r="D23" s="12" t="s">
        <v>14</v>
      </c>
      <c r="E23" s="13">
        <v>53093.333333333328</v>
      </c>
      <c r="F23" s="13">
        <v>0</v>
      </c>
      <c r="G23" s="13">
        <v>0</v>
      </c>
      <c r="H23" s="13"/>
      <c r="I23" s="13">
        <v>0</v>
      </c>
      <c r="J23" s="13"/>
      <c r="K23" s="13"/>
      <c r="L23" s="13"/>
      <c r="M23" s="13"/>
      <c r="N23" s="13"/>
    </row>
    <row r="24" spans="3:15" x14ac:dyDescent="0.3">
      <c r="C24" s="14"/>
      <c r="D24" s="12" t="s">
        <v>15</v>
      </c>
      <c r="E24" s="13">
        <v>0</v>
      </c>
      <c r="F24" s="13">
        <v>0</v>
      </c>
      <c r="G24" s="13">
        <v>0</v>
      </c>
      <c r="H24" s="13"/>
      <c r="I24" s="13">
        <v>0</v>
      </c>
      <c r="J24" s="13"/>
      <c r="K24" s="13"/>
      <c r="L24" s="13"/>
      <c r="M24" s="13"/>
      <c r="N24" s="13"/>
    </row>
    <row r="25" spans="3:15" ht="15" thickBot="1" x14ac:dyDescent="0.35">
      <c r="C25" s="15"/>
      <c r="D25" s="16" t="s">
        <v>16</v>
      </c>
      <c r="E25" s="17">
        <f>SUM(E22:E24)</f>
        <v>225720</v>
      </c>
      <c r="F25" s="17">
        <f t="shared" ref="F25:N25" si="7">SUM(F22:F24)</f>
        <v>358050</v>
      </c>
      <c r="G25" s="17">
        <f t="shared" si="7"/>
        <v>358050</v>
      </c>
      <c r="H25" s="17">
        <f t="shared" si="7"/>
        <v>0</v>
      </c>
      <c r="I25" s="17">
        <f t="shared" si="7"/>
        <v>108516.25</v>
      </c>
      <c r="J25" s="17">
        <f t="shared" si="7"/>
        <v>3979.4</v>
      </c>
      <c r="K25" s="17">
        <f t="shared" si="7"/>
        <v>0</v>
      </c>
      <c r="L25" s="17">
        <f t="shared" si="7"/>
        <v>3979.4</v>
      </c>
      <c r="M25" s="17">
        <f t="shared" si="7"/>
        <v>0</v>
      </c>
      <c r="N25" s="17">
        <f t="shared" si="7"/>
        <v>0</v>
      </c>
      <c r="O25" s="18"/>
    </row>
    <row r="26" spans="3:15" x14ac:dyDescent="0.3">
      <c r="C26" s="11">
        <v>44805</v>
      </c>
      <c r="D26" s="12" t="s">
        <v>12</v>
      </c>
      <c r="E26" s="13">
        <v>172626.66666666669</v>
      </c>
      <c r="F26" s="13">
        <v>346500</v>
      </c>
      <c r="G26" s="13">
        <v>346500</v>
      </c>
      <c r="H26" s="13"/>
      <c r="I26" s="13">
        <v>155545.90000000002</v>
      </c>
      <c r="J26" s="13"/>
      <c r="K26" s="13"/>
      <c r="L26" s="13"/>
      <c r="M26" s="13"/>
      <c r="N26" s="13"/>
    </row>
    <row r="27" spans="3:15" x14ac:dyDescent="0.3">
      <c r="C27" s="14"/>
      <c r="D27" s="12" t="s">
        <v>14</v>
      </c>
      <c r="E27" s="13">
        <v>53093.333333333328</v>
      </c>
      <c r="F27" s="13">
        <v>0</v>
      </c>
      <c r="G27" s="13">
        <v>0</v>
      </c>
      <c r="H27" s="13"/>
      <c r="I27" s="13">
        <v>0</v>
      </c>
      <c r="J27" s="13"/>
      <c r="K27" s="13"/>
      <c r="L27" s="13"/>
      <c r="M27" s="13"/>
      <c r="N27" s="13"/>
    </row>
    <row r="28" spans="3:15" x14ac:dyDescent="0.3">
      <c r="C28" s="14"/>
      <c r="D28" s="12" t="s">
        <v>15</v>
      </c>
      <c r="E28" s="13">
        <v>0</v>
      </c>
      <c r="F28" s="13">
        <v>0</v>
      </c>
      <c r="G28" s="13">
        <v>0</v>
      </c>
      <c r="H28" s="13"/>
      <c r="I28" s="13">
        <v>4050</v>
      </c>
      <c r="J28" s="13"/>
      <c r="K28" s="13"/>
      <c r="L28" s="13"/>
      <c r="M28" s="13"/>
      <c r="N28" s="13"/>
    </row>
    <row r="29" spans="3:15" ht="15" thickBot="1" x14ac:dyDescent="0.35">
      <c r="C29" s="15"/>
      <c r="D29" s="16" t="s">
        <v>16</v>
      </c>
      <c r="E29" s="17">
        <f>SUM(E26:E28)</f>
        <v>225720</v>
      </c>
      <c r="F29" s="17">
        <f t="shared" ref="F29:H29" si="8">SUM(F26:F28)</f>
        <v>346500</v>
      </c>
      <c r="G29" s="17">
        <f t="shared" si="8"/>
        <v>346500</v>
      </c>
      <c r="H29" s="17">
        <f t="shared" si="8"/>
        <v>0</v>
      </c>
      <c r="I29" s="17">
        <f>SUM(I26:I28)</f>
        <v>159595.90000000002</v>
      </c>
      <c r="J29" s="17">
        <f t="shared" ref="J29:L29" si="9">SUM(J26:J28)</f>
        <v>0</v>
      </c>
      <c r="K29" s="17">
        <f t="shared" si="9"/>
        <v>0</v>
      </c>
      <c r="L29" s="17">
        <f t="shared" si="9"/>
        <v>0</v>
      </c>
      <c r="M29" s="17"/>
      <c r="N29" s="17"/>
    </row>
    <row r="30" spans="3:15" x14ac:dyDescent="0.3">
      <c r="C30" s="11">
        <v>44835</v>
      </c>
      <c r="D30" s="12" t="s">
        <v>12</v>
      </c>
      <c r="E30" s="13">
        <v>196166.66666666669</v>
      </c>
      <c r="F30" s="13">
        <v>358050</v>
      </c>
      <c r="G30" s="13">
        <v>358050</v>
      </c>
      <c r="H30" s="13"/>
      <c r="I30" s="13">
        <v>196748.2</v>
      </c>
      <c r="J30" s="13"/>
      <c r="K30" s="13"/>
      <c r="L30" s="13"/>
      <c r="M30" s="13"/>
      <c r="N30" s="13"/>
    </row>
    <row r="31" spans="3:15" x14ac:dyDescent="0.3">
      <c r="C31" s="14"/>
      <c r="D31" s="12" t="s">
        <v>14</v>
      </c>
      <c r="E31" s="13">
        <v>60333.333333333321</v>
      </c>
      <c r="F31" s="13">
        <v>0</v>
      </c>
      <c r="G31" s="13">
        <v>0</v>
      </c>
      <c r="H31" s="13"/>
      <c r="I31" s="13">
        <v>0</v>
      </c>
      <c r="J31" s="13"/>
      <c r="K31" s="13"/>
      <c r="L31" s="13"/>
      <c r="M31" s="13"/>
      <c r="N31" s="13"/>
    </row>
    <row r="32" spans="3:15" x14ac:dyDescent="0.3">
      <c r="C32" s="14"/>
      <c r="D32" s="12" t="s">
        <v>15</v>
      </c>
      <c r="E32" s="13">
        <v>0</v>
      </c>
      <c r="F32" s="13">
        <v>0</v>
      </c>
      <c r="G32" s="13">
        <v>0</v>
      </c>
      <c r="H32" s="13"/>
      <c r="I32" s="13">
        <v>0</v>
      </c>
      <c r="J32" s="13"/>
      <c r="K32" s="13"/>
      <c r="L32" s="13"/>
      <c r="M32" s="13"/>
      <c r="N32" s="13"/>
    </row>
    <row r="33" spans="3:14" ht="15" thickBot="1" x14ac:dyDescent="0.35">
      <c r="C33" s="15"/>
      <c r="D33" s="19" t="s">
        <v>16</v>
      </c>
      <c r="E33" s="17">
        <f>SUM(E30:E32)</f>
        <v>256500</v>
      </c>
      <c r="F33" s="17">
        <f t="shared" ref="F33:H33" si="10">SUM(F30:F32)</f>
        <v>358050</v>
      </c>
      <c r="G33" s="17">
        <f t="shared" si="10"/>
        <v>358050</v>
      </c>
      <c r="H33" s="17">
        <f t="shared" si="10"/>
        <v>0</v>
      </c>
      <c r="I33" s="17">
        <f>SUM(I30:I32)</f>
        <v>196748.2</v>
      </c>
      <c r="J33" s="17">
        <f t="shared" ref="J33:L33" si="11">SUM(J30:J32)</f>
        <v>0</v>
      </c>
      <c r="K33" s="17">
        <f t="shared" si="11"/>
        <v>0</v>
      </c>
      <c r="L33" s="17">
        <f t="shared" si="11"/>
        <v>0</v>
      </c>
      <c r="M33" s="17"/>
      <c r="N33" s="17"/>
    </row>
    <row r="34" spans="3:14" x14ac:dyDescent="0.3">
      <c r="C34" s="20">
        <v>44866</v>
      </c>
      <c r="D34" s="12" t="s">
        <v>12</v>
      </c>
      <c r="E34" s="13">
        <v>196166.66666666669</v>
      </c>
      <c r="F34" s="13">
        <v>231000</v>
      </c>
      <c r="G34" s="13">
        <v>231000</v>
      </c>
      <c r="H34" s="13"/>
      <c r="I34" s="13">
        <v>175243</v>
      </c>
      <c r="J34" s="13">
        <v>11521.15</v>
      </c>
      <c r="K34" s="13" t="s">
        <v>13</v>
      </c>
      <c r="L34" s="13">
        <v>11521.15</v>
      </c>
      <c r="M34" s="13"/>
      <c r="N34" s="13"/>
    </row>
    <row r="35" spans="3:14" x14ac:dyDescent="0.3">
      <c r="C35" s="21"/>
      <c r="D35" s="12" t="s">
        <v>14</v>
      </c>
      <c r="E35" s="13">
        <v>60333.333333333321</v>
      </c>
      <c r="F35" s="13">
        <v>0</v>
      </c>
      <c r="G35" s="13">
        <v>0</v>
      </c>
      <c r="H35" s="13"/>
      <c r="I35" s="13">
        <v>0</v>
      </c>
      <c r="J35" s="13"/>
      <c r="K35" s="13"/>
      <c r="L35" s="13"/>
      <c r="M35" s="13"/>
      <c r="N35" s="13"/>
    </row>
    <row r="36" spans="3:14" x14ac:dyDescent="0.3">
      <c r="C36" s="21"/>
      <c r="D36" s="12" t="s">
        <v>15</v>
      </c>
      <c r="E36" s="13">
        <v>0</v>
      </c>
      <c r="F36" s="13">
        <v>0</v>
      </c>
      <c r="G36" s="13">
        <v>0</v>
      </c>
      <c r="H36" s="13"/>
      <c r="I36" s="13">
        <v>0</v>
      </c>
      <c r="J36" s="13"/>
      <c r="K36" s="13"/>
      <c r="L36" s="13"/>
      <c r="M36" s="13"/>
      <c r="N36" s="13"/>
    </row>
    <row r="37" spans="3:14" ht="15" thickBot="1" x14ac:dyDescent="0.35">
      <c r="C37" s="22"/>
      <c r="D37" s="16" t="s">
        <v>16</v>
      </c>
      <c r="E37" s="17">
        <f>SUM(E34:E36)</f>
        <v>256500</v>
      </c>
      <c r="F37" s="17">
        <f t="shared" ref="F37:N37" si="12">SUM(F34:F36)</f>
        <v>231000</v>
      </c>
      <c r="G37" s="17">
        <f t="shared" si="12"/>
        <v>231000</v>
      </c>
      <c r="H37" s="17">
        <f t="shared" si="12"/>
        <v>0</v>
      </c>
      <c r="I37" s="17">
        <f t="shared" si="12"/>
        <v>175243</v>
      </c>
      <c r="J37" s="17">
        <f t="shared" si="12"/>
        <v>11521.15</v>
      </c>
      <c r="K37" s="17">
        <f t="shared" si="12"/>
        <v>0</v>
      </c>
      <c r="L37" s="17">
        <f t="shared" si="12"/>
        <v>11521.15</v>
      </c>
      <c r="M37" s="17">
        <f t="shared" si="12"/>
        <v>0</v>
      </c>
      <c r="N37" s="17">
        <f t="shared" si="12"/>
        <v>0</v>
      </c>
    </row>
    <row r="38" spans="3:14" x14ac:dyDescent="0.3">
      <c r="C38" s="20">
        <v>44896</v>
      </c>
      <c r="D38" s="12" t="s">
        <v>12</v>
      </c>
      <c r="E38" s="13">
        <v>196166.66666666669</v>
      </c>
      <c r="F38" s="13">
        <v>238700</v>
      </c>
      <c r="G38" s="13">
        <v>238700</v>
      </c>
      <c r="H38" s="13"/>
      <c r="I38" s="13">
        <v>124119.3</v>
      </c>
      <c r="J38" s="13">
        <f>L38+N38</f>
        <v>11477.51</v>
      </c>
      <c r="K38" s="13">
        <f t="shared" ref="K38" si="13">K37</f>
        <v>0</v>
      </c>
      <c r="L38" s="13">
        <v>3842.25</v>
      </c>
      <c r="M38" s="13" t="s">
        <v>17</v>
      </c>
      <c r="N38" s="13">
        <v>7635.26</v>
      </c>
    </row>
    <row r="39" spans="3:14" x14ac:dyDescent="0.3">
      <c r="C39" s="21"/>
      <c r="D39" s="12" t="s">
        <v>14</v>
      </c>
      <c r="E39" s="13">
        <v>60333.333333333321</v>
      </c>
      <c r="F39" s="13">
        <v>0</v>
      </c>
      <c r="G39" s="13">
        <v>0</v>
      </c>
      <c r="H39" s="13"/>
      <c r="I39" s="13">
        <v>0</v>
      </c>
      <c r="J39" s="13"/>
      <c r="K39" s="13"/>
      <c r="L39" s="13"/>
      <c r="M39" s="13"/>
      <c r="N39" s="13"/>
    </row>
    <row r="40" spans="3:14" x14ac:dyDescent="0.3">
      <c r="C40" s="21"/>
      <c r="D40" s="12" t="s">
        <v>15</v>
      </c>
      <c r="E40" s="13">
        <v>0</v>
      </c>
      <c r="F40" s="13">
        <v>0</v>
      </c>
      <c r="G40" s="13">
        <v>0</v>
      </c>
      <c r="H40" s="13"/>
      <c r="I40" s="13">
        <v>0</v>
      </c>
      <c r="J40" s="13"/>
      <c r="K40" s="13"/>
      <c r="L40" s="13"/>
      <c r="M40" s="13"/>
      <c r="N40" s="13"/>
    </row>
    <row r="41" spans="3:14" ht="15" thickBot="1" x14ac:dyDescent="0.35">
      <c r="C41" s="22"/>
      <c r="D41" s="16" t="s">
        <v>16</v>
      </c>
      <c r="E41" s="17">
        <f>SUM(E38:E40)</f>
        <v>256500</v>
      </c>
      <c r="F41" s="17">
        <f t="shared" ref="F41:H41" si="14">SUM(F38:F40)</f>
        <v>238700</v>
      </c>
      <c r="G41" s="17">
        <f t="shared" si="14"/>
        <v>238700</v>
      </c>
      <c r="H41" s="17">
        <f t="shared" si="14"/>
        <v>0</v>
      </c>
      <c r="I41" s="17">
        <f>SUM(I38:I40)</f>
        <v>124119.3</v>
      </c>
      <c r="J41" s="17">
        <f t="shared" ref="J41:N41" si="15">J38</f>
        <v>11477.51</v>
      </c>
      <c r="K41" s="17">
        <f t="shared" si="15"/>
        <v>0</v>
      </c>
      <c r="L41" s="17">
        <f t="shared" si="15"/>
        <v>3842.25</v>
      </c>
      <c r="M41" s="17" t="str">
        <f t="shared" si="15"/>
        <v>Paras TPS</v>
      </c>
      <c r="N41" s="17">
        <f t="shared" si="15"/>
        <v>7635.26</v>
      </c>
    </row>
    <row r="42" spans="3:14" x14ac:dyDescent="0.3">
      <c r="C42" s="20">
        <v>44927</v>
      </c>
      <c r="D42" s="12" t="s">
        <v>12</v>
      </c>
      <c r="E42" s="13">
        <v>219706.66666666669</v>
      </c>
      <c r="F42" s="13">
        <v>238700</v>
      </c>
      <c r="G42" s="13">
        <v>238700</v>
      </c>
      <c r="H42" s="13"/>
      <c r="I42" s="13">
        <v>171592.05</v>
      </c>
      <c r="J42" s="13">
        <v>0</v>
      </c>
      <c r="K42" s="13"/>
      <c r="L42" s="13"/>
      <c r="M42" s="13"/>
      <c r="N42" s="13"/>
    </row>
    <row r="43" spans="3:14" x14ac:dyDescent="0.3">
      <c r="C43" s="21"/>
      <c r="D43" s="12" t="s">
        <v>14</v>
      </c>
      <c r="E43" s="13">
        <v>67573.333333333328</v>
      </c>
      <c r="F43" s="13">
        <v>0</v>
      </c>
      <c r="G43" s="13">
        <v>0</v>
      </c>
      <c r="H43" s="13"/>
      <c r="I43" s="13">
        <v>0</v>
      </c>
      <c r="J43" s="13"/>
      <c r="K43" s="13"/>
      <c r="L43" s="13"/>
      <c r="M43" s="13"/>
      <c r="N43" s="13"/>
    </row>
    <row r="44" spans="3:14" x14ac:dyDescent="0.3">
      <c r="C44" s="21"/>
      <c r="D44" s="12" t="s">
        <v>15</v>
      </c>
      <c r="E44" s="13">
        <v>0</v>
      </c>
      <c r="F44" s="13">
        <v>0</v>
      </c>
      <c r="G44" s="13">
        <v>0</v>
      </c>
      <c r="H44" s="13"/>
      <c r="I44" s="13">
        <v>0</v>
      </c>
      <c r="J44" s="13"/>
      <c r="K44" s="13"/>
      <c r="L44" s="13"/>
      <c r="M44" s="13"/>
      <c r="N44" s="13"/>
    </row>
    <row r="45" spans="3:14" ht="15" thickBot="1" x14ac:dyDescent="0.35">
      <c r="C45" s="22"/>
      <c r="D45" s="16" t="s">
        <v>16</v>
      </c>
      <c r="E45" s="17">
        <f ca="1">SUM(E42:E48)</f>
        <v>1321775280</v>
      </c>
      <c r="F45" s="17">
        <f ca="1">SUM(F42:F48)</f>
        <v>1045128700</v>
      </c>
      <c r="G45" s="17">
        <f ca="1">SUM(G42:G48)</f>
        <v>1045128700</v>
      </c>
      <c r="H45" s="17">
        <f t="shared" ref="H45" si="16">SUM(H42:H44)</f>
        <v>0</v>
      </c>
      <c r="I45" s="17">
        <f>SUM(I42:I44)</f>
        <v>171592.05</v>
      </c>
      <c r="J45" s="17">
        <f>J42</f>
        <v>0</v>
      </c>
      <c r="K45" s="17"/>
      <c r="L45" s="17"/>
      <c r="M45" s="17"/>
      <c r="N45" s="17"/>
    </row>
    <row r="46" spans="3:14" x14ac:dyDescent="0.3">
      <c r="C46" s="20">
        <v>44958</v>
      </c>
      <c r="D46" s="12" t="s">
        <v>12</v>
      </c>
      <c r="E46" s="13">
        <f>+((2.354*28/100)/3)*1000000</f>
        <v>219706.66666666669</v>
      </c>
      <c r="F46" s="13">
        <f>2*28*3850</f>
        <v>215600</v>
      </c>
      <c r="G46" s="13">
        <f>2*28*3850</f>
        <v>215600</v>
      </c>
      <c r="H46" s="13"/>
      <c r="I46" s="13">
        <v>153947.65</v>
      </c>
      <c r="J46" s="13">
        <v>26831.45</v>
      </c>
      <c r="K46" s="13" t="s">
        <v>13</v>
      </c>
      <c r="L46" s="13">
        <v>22976.65</v>
      </c>
      <c r="M46" s="13" t="s">
        <v>17</v>
      </c>
      <c r="N46" s="13">
        <v>3854.8</v>
      </c>
    </row>
    <row r="47" spans="3:14" x14ac:dyDescent="0.3">
      <c r="C47" s="21"/>
      <c r="D47" s="12" t="s">
        <v>14</v>
      </c>
      <c r="E47" s="13">
        <f>+((0.724*28/100)/3)*1000000</f>
        <v>67573.333333333328</v>
      </c>
      <c r="F47" s="13">
        <v>0</v>
      </c>
      <c r="G47" s="13">
        <v>0</v>
      </c>
      <c r="H47" s="13"/>
      <c r="I47" s="13">
        <v>0</v>
      </c>
      <c r="J47" s="13"/>
      <c r="K47" s="13"/>
      <c r="L47" s="13"/>
      <c r="M47" s="13"/>
      <c r="N47" s="13"/>
    </row>
    <row r="48" spans="3:14" x14ac:dyDescent="0.3">
      <c r="C48" s="21"/>
      <c r="D48" s="12" t="s">
        <v>15</v>
      </c>
      <c r="E48" s="13">
        <v>0</v>
      </c>
      <c r="F48" s="13">
        <v>0</v>
      </c>
      <c r="G48" s="13">
        <v>0</v>
      </c>
      <c r="H48" s="13"/>
      <c r="I48" s="13">
        <v>0</v>
      </c>
      <c r="J48" s="13"/>
      <c r="K48" s="13"/>
      <c r="L48" s="13"/>
      <c r="M48" s="13"/>
      <c r="N48" s="13"/>
    </row>
    <row r="49" spans="3:14" ht="15" thickBot="1" x14ac:dyDescent="0.35">
      <c r="C49" s="22"/>
      <c r="D49" s="16" t="s">
        <v>16</v>
      </c>
      <c r="E49" s="17">
        <f>SUM(E46:E48)</f>
        <v>287280</v>
      </c>
      <c r="F49" s="17">
        <f t="shared" ref="F49:H49" si="17">SUM(F46:F48)</f>
        <v>215600</v>
      </c>
      <c r="G49" s="17">
        <f t="shared" si="17"/>
        <v>215600</v>
      </c>
      <c r="H49" s="17">
        <f t="shared" si="17"/>
        <v>0</v>
      </c>
      <c r="I49" s="17">
        <f>SUM(I46:I48)</f>
        <v>153947.65</v>
      </c>
      <c r="J49" s="17">
        <f t="shared" ref="J49:N49" si="18">SUM(J46:J48)</f>
        <v>26831.45</v>
      </c>
      <c r="K49" s="17" t="s">
        <v>13</v>
      </c>
      <c r="L49" s="17">
        <f t="shared" si="18"/>
        <v>22976.65</v>
      </c>
      <c r="M49" s="17" t="s">
        <v>17</v>
      </c>
      <c r="N49" s="17">
        <f t="shared" si="18"/>
        <v>3854.8</v>
      </c>
    </row>
    <row r="50" spans="3:14" x14ac:dyDescent="0.3">
      <c r="C50" s="20">
        <v>44986</v>
      </c>
      <c r="D50" s="12" t="s">
        <v>12</v>
      </c>
      <c r="E50" s="13">
        <v>219706.66666666669</v>
      </c>
      <c r="F50" s="13">
        <v>238700</v>
      </c>
      <c r="G50" s="13">
        <v>238700</v>
      </c>
      <c r="H50" s="13"/>
      <c r="I50" s="13">
        <v>212572.2</v>
      </c>
      <c r="J50" s="13">
        <v>11762.15</v>
      </c>
      <c r="K50" s="13" t="s">
        <v>13</v>
      </c>
      <c r="L50" s="13">
        <v>11762.15</v>
      </c>
      <c r="M50" s="13"/>
      <c r="N50" s="13"/>
    </row>
    <row r="51" spans="3:14" x14ac:dyDescent="0.3">
      <c r="C51" s="21"/>
      <c r="D51" s="12" t="s">
        <v>14</v>
      </c>
      <c r="E51" s="13">
        <v>67573.333333333328</v>
      </c>
      <c r="F51" s="13">
        <v>0</v>
      </c>
      <c r="G51" s="13">
        <v>0</v>
      </c>
      <c r="H51" s="13"/>
      <c r="I51" s="13">
        <v>0</v>
      </c>
      <c r="J51" s="13"/>
      <c r="K51" s="13"/>
      <c r="L51" s="13"/>
      <c r="M51" s="13"/>
      <c r="N51" s="13"/>
    </row>
    <row r="52" spans="3:14" x14ac:dyDescent="0.3">
      <c r="C52" s="21"/>
      <c r="D52" s="12" t="s">
        <v>15</v>
      </c>
      <c r="E52" s="13">
        <v>0</v>
      </c>
      <c r="F52" s="13">
        <v>0</v>
      </c>
      <c r="G52" s="13">
        <v>0</v>
      </c>
      <c r="H52" s="13"/>
      <c r="I52" s="13">
        <v>0</v>
      </c>
      <c r="J52" s="13"/>
      <c r="K52" s="13"/>
      <c r="L52" s="13"/>
      <c r="M52" s="13"/>
      <c r="N52" s="13"/>
    </row>
    <row r="53" spans="3:14" ht="15" thickBot="1" x14ac:dyDescent="0.35">
      <c r="C53" s="22"/>
      <c r="D53" s="16" t="s">
        <v>16</v>
      </c>
      <c r="E53" s="17">
        <f>SUM(E50:E52)</f>
        <v>287280</v>
      </c>
      <c r="F53" s="17">
        <f t="shared" ref="F53:N53" si="19">SUM(F50:F52)</f>
        <v>238700</v>
      </c>
      <c r="G53" s="17">
        <f t="shared" si="19"/>
        <v>238700</v>
      </c>
      <c r="H53" s="17">
        <f t="shared" si="19"/>
        <v>0</v>
      </c>
      <c r="I53" s="17">
        <f t="shared" si="19"/>
        <v>212572.2</v>
      </c>
      <c r="J53" s="17">
        <f t="shared" si="19"/>
        <v>11762.15</v>
      </c>
      <c r="K53" s="17">
        <f t="shared" si="19"/>
        <v>0</v>
      </c>
      <c r="L53" s="17">
        <f t="shared" si="19"/>
        <v>11762.15</v>
      </c>
      <c r="M53" s="17">
        <f t="shared" si="19"/>
        <v>0</v>
      </c>
      <c r="N53" s="17">
        <f t="shared" si="19"/>
        <v>0</v>
      </c>
    </row>
    <row r="54" spans="3:14" x14ac:dyDescent="0.3">
      <c r="C54" s="23" t="s">
        <v>18</v>
      </c>
      <c r="D54" s="12" t="s">
        <v>12</v>
      </c>
      <c r="E54" s="13">
        <f t="shared" ref="E54:G54" si="20">E50+E46+E42+E38+E34+E30+E26+E22+E18+E14+E10+E6</f>
        <v>2354000.0000000005</v>
      </c>
      <c r="F54" s="13">
        <f t="shared" si="20"/>
        <v>3811500</v>
      </c>
      <c r="G54" s="13">
        <f t="shared" si="20"/>
        <v>3811500</v>
      </c>
      <c r="H54" s="13"/>
      <c r="I54" s="13">
        <f>I50+I46+I42+I38+I34+I30+I26+I22+I18+I14+I10+I6</f>
        <v>2232397.35</v>
      </c>
      <c r="J54" s="13">
        <f t="shared" ref="J54:N54" si="21">J50+J46+J42+J38+J34+J30+J26+J22+J18+J14+J10+J6</f>
        <v>77078.06</v>
      </c>
      <c r="K54" s="13" t="s">
        <v>13</v>
      </c>
      <c r="L54" s="13">
        <f t="shared" si="21"/>
        <v>65588</v>
      </c>
      <c r="M54" s="13" t="s">
        <v>17</v>
      </c>
      <c r="N54" s="13">
        <f t="shared" si="21"/>
        <v>11490.060000000001</v>
      </c>
    </row>
    <row r="55" spans="3:14" x14ac:dyDescent="0.3">
      <c r="C55" s="24"/>
      <c r="D55" s="12" t="s">
        <v>14</v>
      </c>
      <c r="E55" s="13">
        <f t="shared" ref="E55:G55" si="22">E7+E11+E15+E19+E23+E27+E31+E35+E39+E43+E47+E51</f>
        <v>724000</v>
      </c>
      <c r="F55" s="13">
        <f t="shared" si="22"/>
        <v>0</v>
      </c>
      <c r="G55" s="13">
        <f t="shared" si="22"/>
        <v>0</v>
      </c>
      <c r="H55" s="13"/>
      <c r="I55" s="13">
        <f>I7+I11+I15+I19+I23+I27+I31+I35+I39+I43+I47+I51</f>
        <v>0</v>
      </c>
      <c r="J55" s="13"/>
      <c r="K55" s="13"/>
      <c r="L55" s="13"/>
      <c r="M55" s="13"/>
      <c r="N55" s="13"/>
    </row>
    <row r="56" spans="3:14" x14ac:dyDescent="0.3">
      <c r="C56" s="24"/>
      <c r="D56" s="12" t="s">
        <v>15</v>
      </c>
      <c r="E56" s="13">
        <f t="shared" ref="E56:G56" si="23">E28</f>
        <v>0</v>
      </c>
      <c r="F56" s="13">
        <f t="shared" si="23"/>
        <v>0</v>
      </c>
      <c r="G56" s="13">
        <f t="shared" si="23"/>
        <v>0</v>
      </c>
      <c r="H56" s="13"/>
      <c r="I56" s="13">
        <f>I28</f>
        <v>4050</v>
      </c>
      <c r="J56" s="13"/>
      <c r="K56" s="13"/>
      <c r="L56" s="13"/>
      <c r="M56" s="13"/>
      <c r="N56" s="13"/>
    </row>
    <row r="57" spans="3:14" ht="15" thickBot="1" x14ac:dyDescent="0.35">
      <c r="C57" s="25"/>
      <c r="D57" s="16" t="s">
        <v>16</v>
      </c>
      <c r="E57" s="17">
        <f t="shared" ref="E57:G57" si="24">SUM(E54:E56)</f>
        <v>3078000.0000000005</v>
      </c>
      <c r="F57" s="17">
        <f t="shared" si="24"/>
        <v>3811500</v>
      </c>
      <c r="G57" s="17">
        <f t="shared" si="24"/>
        <v>3811500</v>
      </c>
      <c r="H57" s="17">
        <f t="shared" ref="H57" si="25">SUM(H54:H56)</f>
        <v>0</v>
      </c>
      <c r="I57" s="17">
        <f>SUM(I54:I56)</f>
        <v>2236447.35</v>
      </c>
      <c r="J57" s="17">
        <f t="shared" ref="J57:L57" si="26">SUM(J54:J56)</f>
        <v>77078.06</v>
      </c>
      <c r="K57" s="17">
        <f t="shared" si="26"/>
        <v>0</v>
      </c>
      <c r="L57" s="17">
        <f t="shared" si="26"/>
        <v>65588</v>
      </c>
      <c r="M57" s="17"/>
      <c r="N57" s="17"/>
    </row>
    <row r="58" spans="3:14" x14ac:dyDescent="0.3">
      <c r="C58" s="20">
        <v>45017</v>
      </c>
      <c r="D58" s="12" t="s">
        <v>12</v>
      </c>
      <c r="E58" s="13">
        <v>196166.66666666669</v>
      </c>
      <c r="F58" s="13">
        <v>231000</v>
      </c>
      <c r="G58" s="13">
        <v>231000</v>
      </c>
      <c r="H58" s="13"/>
      <c r="I58" s="13">
        <v>241270.2</v>
      </c>
      <c r="J58" s="13">
        <v>30799.45</v>
      </c>
      <c r="K58" s="13" t="s">
        <v>13</v>
      </c>
      <c r="L58" s="13">
        <v>26713.55</v>
      </c>
      <c r="M58" s="13" t="s">
        <v>17</v>
      </c>
      <c r="N58" s="13">
        <v>4085.9</v>
      </c>
    </row>
    <row r="59" spans="3:14" x14ac:dyDescent="0.3">
      <c r="C59" s="21"/>
      <c r="D59" s="12" t="s">
        <v>14</v>
      </c>
      <c r="E59" s="13">
        <v>60333.333333333321</v>
      </c>
      <c r="F59" s="13">
        <v>0</v>
      </c>
      <c r="G59" s="13">
        <v>0</v>
      </c>
      <c r="H59" s="13"/>
      <c r="I59" s="13">
        <v>3902</v>
      </c>
      <c r="J59" s="13"/>
      <c r="K59" s="13"/>
      <c r="L59" s="13"/>
      <c r="M59" s="13"/>
      <c r="N59" s="13"/>
    </row>
    <row r="60" spans="3:14" x14ac:dyDescent="0.3">
      <c r="C60" s="21"/>
      <c r="D60" s="12" t="s">
        <v>19</v>
      </c>
      <c r="E60" s="13">
        <v>0</v>
      </c>
      <c r="F60" s="13">
        <v>0</v>
      </c>
      <c r="G60" s="13">
        <v>0</v>
      </c>
      <c r="H60" s="13"/>
      <c r="I60" s="13">
        <v>0</v>
      </c>
      <c r="J60" s="13"/>
      <c r="K60" s="13"/>
      <c r="L60" s="13"/>
      <c r="M60" s="13"/>
      <c r="N60" s="13"/>
    </row>
    <row r="61" spans="3:14" x14ac:dyDescent="0.3">
      <c r="C61" s="21"/>
      <c r="D61" s="12" t="s">
        <v>20</v>
      </c>
      <c r="E61" s="13">
        <v>0</v>
      </c>
      <c r="F61" s="13">
        <v>0</v>
      </c>
      <c r="G61" s="13">
        <v>0</v>
      </c>
      <c r="H61" s="13"/>
      <c r="I61" s="13">
        <v>0</v>
      </c>
      <c r="J61" s="13"/>
      <c r="K61" s="13"/>
      <c r="L61" s="13"/>
      <c r="M61" s="13"/>
      <c r="N61" s="13"/>
    </row>
    <row r="62" spans="3:14" ht="15" thickBot="1" x14ac:dyDescent="0.35">
      <c r="C62" s="22"/>
      <c r="D62" s="16" t="s">
        <v>16</v>
      </c>
      <c r="E62" s="17">
        <f>SUM(E58:E61)</f>
        <v>256500</v>
      </c>
      <c r="F62" s="17">
        <f t="shared" ref="F62:H62" si="27">SUM(F58:F61)</f>
        <v>231000</v>
      </c>
      <c r="G62" s="17">
        <f t="shared" si="27"/>
        <v>231000</v>
      </c>
      <c r="H62" s="17">
        <f t="shared" si="27"/>
        <v>0</v>
      </c>
      <c r="I62" s="17">
        <f>SUM(I58:I61)</f>
        <v>245172.2</v>
      </c>
      <c r="J62" s="17">
        <f t="shared" ref="J62:N62" si="28">SUM(J58:J61)</f>
        <v>30799.45</v>
      </c>
      <c r="K62" s="17">
        <f t="shared" si="28"/>
        <v>0</v>
      </c>
      <c r="L62" s="17">
        <f t="shared" si="28"/>
        <v>26713.55</v>
      </c>
      <c r="M62" s="17">
        <f t="shared" si="28"/>
        <v>0</v>
      </c>
      <c r="N62" s="17">
        <f t="shared" si="28"/>
        <v>4085.9</v>
      </c>
    </row>
    <row r="63" spans="3:14" x14ac:dyDescent="0.3">
      <c r="C63" s="20">
        <v>45047</v>
      </c>
      <c r="D63" s="12" t="s">
        <v>12</v>
      </c>
      <c r="E63" s="13">
        <v>196166.66666666669</v>
      </c>
      <c r="F63" s="13">
        <v>298375</v>
      </c>
      <c r="G63" s="13">
        <v>298375</v>
      </c>
      <c r="H63" s="13"/>
      <c r="I63" s="13">
        <v>246797.55</v>
      </c>
      <c r="J63" s="13">
        <v>15679.48</v>
      </c>
      <c r="K63" s="13" t="s">
        <v>13</v>
      </c>
      <c r="L63" s="13">
        <v>11842.05</v>
      </c>
      <c r="M63" s="13" t="s">
        <v>17</v>
      </c>
      <c r="N63" s="13">
        <v>3837.43</v>
      </c>
    </row>
    <row r="64" spans="3:14" x14ac:dyDescent="0.3">
      <c r="C64" s="21"/>
      <c r="D64" s="12" t="s">
        <v>14</v>
      </c>
      <c r="E64" s="13">
        <v>60333.333333333321</v>
      </c>
      <c r="F64" s="13">
        <v>0</v>
      </c>
      <c r="G64" s="13">
        <v>0</v>
      </c>
      <c r="H64" s="13"/>
      <c r="I64" s="13">
        <v>0</v>
      </c>
      <c r="J64" s="13"/>
      <c r="K64" s="13"/>
      <c r="L64" s="13"/>
      <c r="M64" s="13"/>
      <c r="N64" s="13"/>
    </row>
    <row r="65" spans="3:14" x14ac:dyDescent="0.3">
      <c r="C65" s="21"/>
      <c r="D65" s="12" t="s">
        <v>19</v>
      </c>
      <c r="E65" s="13">
        <v>0</v>
      </c>
      <c r="F65" s="13">
        <v>0</v>
      </c>
      <c r="G65" s="13">
        <v>0</v>
      </c>
      <c r="H65" s="13"/>
      <c r="I65" s="13">
        <v>3962</v>
      </c>
      <c r="J65" s="13"/>
      <c r="K65" s="13"/>
      <c r="L65" s="13"/>
      <c r="M65" s="13"/>
      <c r="N65" s="13"/>
    </row>
    <row r="66" spans="3:14" x14ac:dyDescent="0.3">
      <c r="C66" s="21"/>
      <c r="D66" s="12" t="s">
        <v>20</v>
      </c>
      <c r="E66" s="13">
        <v>0</v>
      </c>
      <c r="F66" s="13">
        <v>0</v>
      </c>
      <c r="G66" s="13">
        <v>0</v>
      </c>
      <c r="H66" s="13"/>
      <c r="I66" s="13">
        <v>0</v>
      </c>
      <c r="J66" s="13"/>
      <c r="K66" s="13"/>
      <c r="L66" s="13"/>
      <c r="M66" s="13"/>
      <c r="N66" s="13"/>
    </row>
    <row r="67" spans="3:14" ht="15" thickBot="1" x14ac:dyDescent="0.35">
      <c r="C67" s="22"/>
      <c r="D67" s="16" t="s">
        <v>16</v>
      </c>
      <c r="E67" s="17">
        <f>SUM(E63:E66)</f>
        <v>256500</v>
      </c>
      <c r="F67" s="17">
        <f t="shared" ref="F67:H67" si="29">SUM(F63:F66)</f>
        <v>298375</v>
      </c>
      <c r="G67" s="17">
        <f t="shared" si="29"/>
        <v>298375</v>
      </c>
      <c r="H67" s="17">
        <f t="shared" si="29"/>
        <v>0</v>
      </c>
      <c r="I67" s="17">
        <f>SUM(I63:I66)</f>
        <v>250759.55</v>
      </c>
      <c r="J67" s="17">
        <f t="shared" ref="J67:N67" si="30">SUM(J63:J66)</f>
        <v>15679.48</v>
      </c>
      <c r="K67" s="17">
        <f t="shared" si="30"/>
        <v>0</v>
      </c>
      <c r="L67" s="17">
        <f t="shared" si="30"/>
        <v>11842.05</v>
      </c>
      <c r="M67" s="17">
        <f t="shared" si="30"/>
        <v>0</v>
      </c>
      <c r="N67" s="17">
        <f t="shared" si="30"/>
        <v>3837.43</v>
      </c>
    </row>
    <row r="68" spans="3:14" x14ac:dyDescent="0.3">
      <c r="C68" s="20">
        <v>45078</v>
      </c>
      <c r="D68" s="12" t="s">
        <v>12</v>
      </c>
      <c r="E68" s="13">
        <f>+((2.354*25/100)/3)*1000000</f>
        <v>196166.66666666669</v>
      </c>
      <c r="F68" s="13">
        <f>2*30*3850</f>
        <v>231000</v>
      </c>
      <c r="G68" s="13">
        <f>2*30*3850</f>
        <v>231000</v>
      </c>
      <c r="H68" s="13"/>
      <c r="I68" s="13">
        <v>241676.5</v>
      </c>
      <c r="J68" s="13">
        <v>0</v>
      </c>
      <c r="K68" s="13"/>
      <c r="L68" s="13"/>
      <c r="M68" s="13"/>
      <c r="N68" s="13"/>
    </row>
    <row r="69" spans="3:14" x14ac:dyDescent="0.3">
      <c r="C69" s="21"/>
      <c r="D69" s="12" t="s">
        <v>14</v>
      </c>
      <c r="E69" s="13">
        <f>+((0.724*25/100)/3)*1000000</f>
        <v>60333.333333333321</v>
      </c>
      <c r="F69" s="13">
        <v>0</v>
      </c>
      <c r="G69" s="13">
        <v>0</v>
      </c>
      <c r="H69" s="13"/>
      <c r="I69" s="13">
        <v>0</v>
      </c>
      <c r="J69" s="13"/>
      <c r="K69" s="13"/>
      <c r="L69" s="13"/>
      <c r="M69" s="13"/>
      <c r="N69" s="13"/>
    </row>
    <row r="70" spans="3:14" x14ac:dyDescent="0.3">
      <c r="C70" s="21"/>
      <c r="D70" s="12" t="s">
        <v>19</v>
      </c>
      <c r="E70" s="13">
        <v>0</v>
      </c>
      <c r="F70" s="13">
        <v>0</v>
      </c>
      <c r="G70" s="13">
        <v>0</v>
      </c>
      <c r="H70" s="13"/>
      <c r="I70" s="13">
        <v>0</v>
      </c>
      <c r="J70" s="13"/>
      <c r="K70" s="13"/>
      <c r="L70" s="13"/>
      <c r="M70" s="13"/>
      <c r="N70" s="13"/>
    </row>
    <row r="71" spans="3:14" x14ac:dyDescent="0.3">
      <c r="C71" s="21"/>
      <c r="D71" s="12" t="s">
        <v>20</v>
      </c>
      <c r="E71" s="13">
        <v>0</v>
      </c>
      <c r="F71" s="13">
        <v>80000</v>
      </c>
      <c r="G71" s="13">
        <v>80000</v>
      </c>
      <c r="H71" s="13"/>
      <c r="I71" s="13">
        <v>0</v>
      </c>
      <c r="J71" s="13"/>
      <c r="K71" s="13"/>
      <c r="L71" s="13"/>
      <c r="M71" s="13"/>
      <c r="N71" s="13"/>
    </row>
    <row r="72" spans="3:14" ht="15" thickBot="1" x14ac:dyDescent="0.35">
      <c r="C72" s="22"/>
      <c r="D72" s="16" t="s">
        <v>16</v>
      </c>
      <c r="E72" s="17">
        <f>SUM(E68:E71)</f>
        <v>256500</v>
      </c>
      <c r="F72" s="17">
        <f t="shared" ref="F72:G72" si="31">SUM(F68:F71)</f>
        <v>311000</v>
      </c>
      <c r="G72" s="17">
        <f t="shared" si="31"/>
        <v>311000</v>
      </c>
      <c r="H72" s="17">
        <f>SUM(H68:H71)</f>
        <v>0</v>
      </c>
      <c r="I72" s="17">
        <f>SUM(I68:I71)</f>
        <v>241676.5</v>
      </c>
      <c r="J72" s="17">
        <f>SUM(J68:J71)</f>
        <v>0</v>
      </c>
      <c r="K72" s="17"/>
      <c r="L72" s="13"/>
      <c r="M72" s="13"/>
      <c r="N72" s="13"/>
    </row>
    <row r="73" spans="3:14" x14ac:dyDescent="0.3">
      <c r="C73" s="20">
        <v>45108</v>
      </c>
      <c r="D73" s="12" t="s">
        <v>12</v>
      </c>
      <c r="E73" s="13">
        <f>+((2.354*22/100)/3)*1000000</f>
        <v>172626.66666666669</v>
      </c>
      <c r="F73" s="13">
        <f>2*31*3850</f>
        <v>238700</v>
      </c>
      <c r="G73" s="13">
        <f>2*31*3850</f>
        <v>238700</v>
      </c>
      <c r="H73" s="13"/>
      <c r="I73" s="13">
        <v>189746.1</v>
      </c>
      <c r="J73" s="13">
        <v>0</v>
      </c>
      <c r="K73" s="13"/>
      <c r="L73" s="13"/>
      <c r="M73" s="13"/>
      <c r="N73" s="13"/>
    </row>
    <row r="74" spans="3:14" x14ac:dyDescent="0.3">
      <c r="C74" s="21"/>
      <c r="D74" s="12" t="s">
        <v>14</v>
      </c>
      <c r="E74" s="13">
        <f>+((0.724*22/100)/3)*1000000</f>
        <v>53093.333333333328</v>
      </c>
      <c r="F74" s="13">
        <v>0</v>
      </c>
      <c r="G74" s="13">
        <v>0</v>
      </c>
      <c r="H74" s="13"/>
      <c r="I74" s="13">
        <v>0</v>
      </c>
      <c r="J74" s="13"/>
      <c r="K74" s="13"/>
      <c r="L74" s="13"/>
      <c r="M74" s="13"/>
      <c r="N74" s="13"/>
    </row>
    <row r="75" spans="3:14" x14ac:dyDescent="0.3">
      <c r="C75" s="21"/>
      <c r="D75" s="12" t="s">
        <v>19</v>
      </c>
      <c r="E75" s="13">
        <v>0</v>
      </c>
      <c r="F75" s="13">
        <v>0</v>
      </c>
      <c r="G75" s="13">
        <v>0</v>
      </c>
      <c r="H75" s="13"/>
      <c r="I75" s="13">
        <v>0</v>
      </c>
      <c r="J75" s="13"/>
      <c r="K75" s="13"/>
      <c r="L75" s="13"/>
      <c r="M75" s="13"/>
      <c r="N75" s="13"/>
    </row>
    <row r="76" spans="3:14" x14ac:dyDescent="0.3">
      <c r="C76" s="21"/>
      <c r="D76" s="12" t="s">
        <v>20</v>
      </c>
      <c r="E76" s="13">
        <v>0</v>
      </c>
      <c r="F76" s="13">
        <v>80000</v>
      </c>
      <c r="G76" s="13">
        <v>80000</v>
      </c>
      <c r="H76" s="13"/>
      <c r="I76" s="13">
        <v>30473.3</v>
      </c>
      <c r="J76" s="13"/>
      <c r="K76" s="13"/>
      <c r="L76" s="13"/>
      <c r="M76" s="13"/>
      <c r="N76" s="13"/>
    </row>
    <row r="77" spans="3:14" ht="15" thickBot="1" x14ac:dyDescent="0.35">
      <c r="C77" s="22"/>
      <c r="D77" s="16" t="s">
        <v>16</v>
      </c>
      <c r="E77" s="17">
        <f>SUM(E73:E76)</f>
        <v>225720</v>
      </c>
      <c r="F77" s="17">
        <f t="shared" ref="F77:H77" si="32">SUM(F73:F76)</f>
        <v>318700</v>
      </c>
      <c r="G77" s="17">
        <f t="shared" si="32"/>
        <v>318700</v>
      </c>
      <c r="H77" s="17">
        <f t="shared" si="32"/>
        <v>0</v>
      </c>
      <c r="I77" s="17">
        <f>SUM(I73:I76)</f>
        <v>220219.4</v>
      </c>
      <c r="J77" s="17">
        <f>SUM(J73:J76)</f>
        <v>0</v>
      </c>
      <c r="K77" s="13"/>
      <c r="L77" s="13"/>
      <c r="M77" s="13"/>
      <c r="N77" s="13"/>
    </row>
    <row r="78" spans="3:14" x14ac:dyDescent="0.3">
      <c r="C78" s="20">
        <v>45139</v>
      </c>
      <c r="D78" s="12" t="s">
        <v>12</v>
      </c>
      <c r="E78" s="13">
        <f>+((2.354*22/100)/3)*1000000</f>
        <v>172626.66666666669</v>
      </c>
      <c r="F78" s="13">
        <f>2*31*3850</f>
        <v>238700</v>
      </c>
      <c r="G78" s="13">
        <f>2*31*3850</f>
        <v>238700</v>
      </c>
      <c r="H78" s="13"/>
      <c r="I78" s="13">
        <v>163177.25</v>
      </c>
      <c r="J78" s="13">
        <v>11768.85</v>
      </c>
      <c r="K78" s="13" t="s">
        <v>13</v>
      </c>
      <c r="L78" s="13">
        <v>11768.85</v>
      </c>
      <c r="M78" s="13"/>
      <c r="N78" s="13"/>
    </row>
    <row r="79" spans="3:14" x14ac:dyDescent="0.3">
      <c r="C79" s="21"/>
      <c r="D79" s="12" t="s">
        <v>14</v>
      </c>
      <c r="E79" s="13">
        <f>+((0.724*22/100)/3)*1000000</f>
        <v>53093.333333333328</v>
      </c>
      <c r="F79" s="13">
        <v>119350</v>
      </c>
      <c r="G79" s="13">
        <v>119350</v>
      </c>
      <c r="H79" s="13"/>
      <c r="I79" s="13">
        <v>0</v>
      </c>
      <c r="J79" s="13"/>
      <c r="K79" s="13"/>
      <c r="L79" s="13"/>
      <c r="M79" s="13"/>
      <c r="N79" s="13"/>
    </row>
    <row r="80" spans="3:14" x14ac:dyDescent="0.3">
      <c r="C80" s="21"/>
      <c r="D80" s="12" t="s">
        <v>19</v>
      </c>
      <c r="E80" s="13">
        <v>0</v>
      </c>
      <c r="F80" s="13">
        <v>0</v>
      </c>
      <c r="G80" s="13">
        <v>0</v>
      </c>
      <c r="H80" s="13"/>
      <c r="I80" s="13">
        <v>0</v>
      </c>
      <c r="J80" s="13"/>
      <c r="K80" s="13"/>
      <c r="L80" s="13"/>
      <c r="M80" s="13"/>
      <c r="N80" s="13"/>
    </row>
    <row r="81" spans="3:14" x14ac:dyDescent="0.3">
      <c r="C81" s="21"/>
      <c r="D81" s="12" t="s">
        <v>20</v>
      </c>
      <c r="E81" s="13">
        <v>0</v>
      </c>
      <c r="F81" s="13">
        <v>0</v>
      </c>
      <c r="G81" s="13">
        <v>0</v>
      </c>
      <c r="H81" s="13"/>
      <c r="I81" s="13">
        <v>0</v>
      </c>
      <c r="J81" s="13"/>
      <c r="K81" s="13"/>
      <c r="L81" s="13"/>
      <c r="M81" s="13"/>
      <c r="N81" s="13"/>
    </row>
    <row r="82" spans="3:14" ht="15" thickBot="1" x14ac:dyDescent="0.35">
      <c r="C82" s="22"/>
      <c r="D82" s="16" t="s">
        <v>16</v>
      </c>
      <c r="E82" s="17">
        <f>SUM(E78:E81)</f>
        <v>225720</v>
      </c>
      <c r="F82" s="17">
        <f t="shared" ref="F82:H82" si="33">SUM(F78:F81)</f>
        <v>358050</v>
      </c>
      <c r="G82" s="17">
        <f t="shared" si="33"/>
        <v>358050</v>
      </c>
      <c r="H82" s="17">
        <f t="shared" si="33"/>
        <v>0</v>
      </c>
      <c r="I82" s="17">
        <f>SUM(I78:I81)</f>
        <v>163177.25</v>
      </c>
      <c r="J82" s="17">
        <f t="shared" ref="J82:L82" si="34">SUM(J78:J81)</f>
        <v>11768.85</v>
      </c>
      <c r="K82" s="17">
        <f t="shared" si="34"/>
        <v>0</v>
      </c>
      <c r="L82" s="17">
        <f t="shared" si="34"/>
        <v>11768.85</v>
      </c>
      <c r="M82" s="13"/>
      <c r="N82" s="13"/>
    </row>
    <row r="83" spans="3:14" x14ac:dyDescent="0.3">
      <c r="C83" s="20">
        <v>45170</v>
      </c>
      <c r="D83" s="12" t="s">
        <v>12</v>
      </c>
      <c r="E83" s="13">
        <f>+((2.354*22/100)/3)*1000000</f>
        <v>172626.66666666669</v>
      </c>
      <c r="F83" s="13">
        <f>2*30*3850</f>
        <v>231000</v>
      </c>
      <c r="G83" s="13">
        <f>2*30*3850</f>
        <v>231000</v>
      </c>
      <c r="H83" s="13"/>
      <c r="I83" s="13">
        <v>177331.15</v>
      </c>
      <c r="J83" s="13">
        <v>43135.3</v>
      </c>
      <c r="K83" s="13" t="s">
        <v>13</v>
      </c>
      <c r="L83" s="13">
        <v>43135.3</v>
      </c>
      <c r="M83" s="13"/>
      <c r="N83" s="13"/>
    </row>
    <row r="84" spans="3:14" x14ac:dyDescent="0.3">
      <c r="C84" s="21"/>
      <c r="D84" s="12" t="s">
        <v>14</v>
      </c>
      <c r="E84" s="13">
        <f>+((0.724*22/100)/3)*1000000</f>
        <v>53093.333333333328</v>
      </c>
      <c r="F84" s="13">
        <v>0</v>
      </c>
      <c r="G84" s="13">
        <v>0</v>
      </c>
      <c r="H84" s="13"/>
      <c r="I84" s="13">
        <v>0</v>
      </c>
      <c r="J84" s="13"/>
      <c r="K84" s="13"/>
      <c r="L84" s="13"/>
      <c r="M84" s="13"/>
      <c r="N84" s="13"/>
    </row>
    <row r="85" spans="3:14" x14ac:dyDescent="0.3">
      <c r="C85" s="21"/>
      <c r="D85" s="12" t="s">
        <v>19</v>
      </c>
      <c r="E85" s="13">
        <v>0</v>
      </c>
      <c r="F85" s="13">
        <v>0</v>
      </c>
      <c r="G85" s="13">
        <v>0</v>
      </c>
      <c r="H85" s="13"/>
      <c r="I85" s="13">
        <v>0</v>
      </c>
      <c r="J85" s="13"/>
      <c r="K85" s="13"/>
      <c r="L85" s="13"/>
      <c r="M85" s="13"/>
      <c r="N85" s="13"/>
    </row>
    <row r="86" spans="3:14" x14ac:dyDescent="0.3">
      <c r="C86" s="21"/>
      <c r="D86" s="12" t="s">
        <v>20</v>
      </c>
      <c r="E86" s="13">
        <v>0</v>
      </c>
      <c r="F86" s="13">
        <v>0</v>
      </c>
      <c r="G86" s="13">
        <v>0</v>
      </c>
      <c r="H86" s="13"/>
      <c r="I86" s="13">
        <v>0</v>
      </c>
      <c r="J86" s="13"/>
      <c r="K86" s="13"/>
      <c r="L86" s="13"/>
      <c r="M86" s="13"/>
      <c r="N86" s="13"/>
    </row>
    <row r="87" spans="3:14" ht="15" thickBot="1" x14ac:dyDescent="0.35">
      <c r="C87" s="22"/>
      <c r="D87" s="16" t="s">
        <v>16</v>
      </c>
      <c r="E87" s="17">
        <f>SUM(E83:E86)</f>
        <v>225720</v>
      </c>
      <c r="F87" s="17">
        <f t="shared" ref="F87:H87" si="35">SUM(F83:F86)</f>
        <v>231000</v>
      </c>
      <c r="G87" s="17">
        <f t="shared" si="35"/>
        <v>231000</v>
      </c>
      <c r="H87" s="17">
        <f t="shared" si="35"/>
        <v>0</v>
      </c>
      <c r="I87" s="17">
        <f>SUM(I83:I86)</f>
        <v>177331.15</v>
      </c>
      <c r="J87" s="17">
        <f t="shared" ref="J87:L87" si="36">SUM(J83:J86)</f>
        <v>43135.3</v>
      </c>
      <c r="K87" s="17">
        <f t="shared" si="36"/>
        <v>0</v>
      </c>
      <c r="L87" s="17">
        <f t="shared" si="36"/>
        <v>43135.3</v>
      </c>
      <c r="M87" s="13"/>
      <c r="N87" s="13"/>
    </row>
    <row r="88" spans="3:14" x14ac:dyDescent="0.3">
      <c r="C88" s="20">
        <v>45200</v>
      </c>
      <c r="D88" s="12" t="s">
        <v>12</v>
      </c>
      <c r="E88" s="13">
        <f>+((2.354*25/100)/3)*1000000</f>
        <v>196166.66666666669</v>
      </c>
      <c r="F88" s="13">
        <f>2*31*3850</f>
        <v>238700</v>
      </c>
      <c r="G88" s="13">
        <f>2*31*3850</f>
        <v>238700</v>
      </c>
      <c r="H88" s="13"/>
      <c r="I88" s="13">
        <v>215834.7</v>
      </c>
      <c r="J88" s="13">
        <v>16057.5</v>
      </c>
      <c r="K88" s="13" t="s">
        <v>13</v>
      </c>
      <c r="L88" s="13">
        <v>16057.5</v>
      </c>
      <c r="M88" s="13"/>
      <c r="N88" s="13"/>
    </row>
    <row r="89" spans="3:14" x14ac:dyDescent="0.3">
      <c r="C89" s="21"/>
      <c r="D89" s="12" t="s">
        <v>14</v>
      </c>
      <c r="E89" s="13">
        <f>+((0.724*25/100)/3)*1000000</f>
        <v>60333.333333333321</v>
      </c>
      <c r="F89" s="13">
        <v>0</v>
      </c>
      <c r="G89" s="13">
        <v>0</v>
      </c>
      <c r="H89" s="13"/>
      <c r="I89" s="13">
        <v>0</v>
      </c>
      <c r="J89" s="13"/>
      <c r="K89" s="13"/>
      <c r="L89" s="13"/>
      <c r="M89" s="13"/>
      <c r="N89" s="13"/>
    </row>
    <row r="90" spans="3:14" x14ac:dyDescent="0.3">
      <c r="C90" s="21"/>
      <c r="D90" s="12" t="s">
        <v>19</v>
      </c>
      <c r="E90" s="13">
        <v>0</v>
      </c>
      <c r="F90" s="13">
        <v>0</v>
      </c>
      <c r="G90" s="13">
        <v>0</v>
      </c>
      <c r="H90" s="13"/>
      <c r="I90" s="13">
        <v>0</v>
      </c>
      <c r="J90" s="13"/>
      <c r="K90" s="13"/>
      <c r="L90" s="13"/>
      <c r="M90" s="13"/>
      <c r="N90" s="13"/>
    </row>
    <row r="91" spans="3:14" x14ac:dyDescent="0.3">
      <c r="C91" s="21"/>
      <c r="D91" s="12" t="s">
        <v>20</v>
      </c>
      <c r="E91" s="13">
        <v>0</v>
      </c>
      <c r="F91" s="13">
        <v>0</v>
      </c>
      <c r="G91" s="13">
        <v>0</v>
      </c>
      <c r="H91" s="13"/>
      <c r="I91" s="13">
        <v>42815.1</v>
      </c>
      <c r="J91" s="13"/>
      <c r="K91" s="13"/>
      <c r="L91" s="13"/>
      <c r="M91" s="13"/>
      <c r="N91" s="13"/>
    </row>
    <row r="92" spans="3:14" ht="15" thickBot="1" x14ac:dyDescent="0.35">
      <c r="C92" s="22"/>
      <c r="D92" s="16" t="s">
        <v>16</v>
      </c>
      <c r="E92" s="17">
        <f>SUM(E88:E91)</f>
        <v>256500</v>
      </c>
      <c r="F92" s="17">
        <f t="shared" ref="F92:N92" si="37">SUM(F88:F91)</f>
        <v>238700</v>
      </c>
      <c r="G92" s="17">
        <f t="shared" si="37"/>
        <v>238700</v>
      </c>
      <c r="H92" s="17">
        <f t="shared" si="37"/>
        <v>0</v>
      </c>
      <c r="I92" s="17">
        <f t="shared" si="37"/>
        <v>258649.80000000002</v>
      </c>
      <c r="J92" s="17">
        <f t="shared" si="37"/>
        <v>16057.5</v>
      </c>
      <c r="K92" s="17">
        <f t="shared" si="37"/>
        <v>0</v>
      </c>
      <c r="L92" s="17">
        <f t="shared" si="37"/>
        <v>16057.5</v>
      </c>
      <c r="M92" s="17">
        <f t="shared" si="37"/>
        <v>0</v>
      </c>
      <c r="N92" s="17">
        <f t="shared" si="37"/>
        <v>0</v>
      </c>
    </row>
    <row r="93" spans="3:14" x14ac:dyDescent="0.3">
      <c r="C93" s="20">
        <v>45231</v>
      </c>
      <c r="D93" s="12" t="s">
        <v>12</v>
      </c>
      <c r="E93" s="13">
        <f>+((2.354*25/100)/3)*1000000</f>
        <v>196166.66666666669</v>
      </c>
      <c r="F93" s="13">
        <f>2*30*3850</f>
        <v>231000</v>
      </c>
      <c r="G93" s="13">
        <f>2*30*3850</f>
        <v>231000</v>
      </c>
      <c r="H93" s="13"/>
      <c r="I93" s="13">
        <v>192770</v>
      </c>
      <c r="J93" s="13">
        <v>27779.73</v>
      </c>
      <c r="K93" s="13" t="s">
        <v>13</v>
      </c>
      <c r="L93" s="13">
        <v>23764.6</v>
      </c>
      <c r="M93" s="13" t="s">
        <v>17</v>
      </c>
      <c r="N93" s="13">
        <v>4015.13</v>
      </c>
    </row>
    <row r="94" spans="3:14" x14ac:dyDescent="0.3">
      <c r="C94" s="21"/>
      <c r="D94" s="12" t="s">
        <v>14</v>
      </c>
      <c r="E94" s="13">
        <f>+((0.724*25/100)/3)*1000000</f>
        <v>60333.333333333321</v>
      </c>
      <c r="F94" s="13">
        <v>0</v>
      </c>
      <c r="G94" s="13">
        <v>0</v>
      </c>
      <c r="H94" s="13"/>
      <c r="I94" s="13">
        <v>0</v>
      </c>
      <c r="J94" s="13"/>
      <c r="K94" s="13"/>
      <c r="L94" s="13"/>
      <c r="M94" s="13"/>
      <c r="N94" s="13"/>
    </row>
    <row r="95" spans="3:14" x14ac:dyDescent="0.3">
      <c r="C95" s="21"/>
      <c r="D95" s="12" t="s">
        <v>19</v>
      </c>
      <c r="E95" s="13">
        <v>0</v>
      </c>
      <c r="F95" s="13">
        <v>0</v>
      </c>
      <c r="G95" s="13">
        <v>0</v>
      </c>
      <c r="H95" s="13"/>
      <c r="I95" s="13">
        <v>0</v>
      </c>
      <c r="J95" s="13"/>
      <c r="K95" s="13"/>
      <c r="L95" s="13"/>
      <c r="M95" s="13"/>
      <c r="N95" s="13"/>
    </row>
    <row r="96" spans="3:14" x14ac:dyDescent="0.3">
      <c r="C96" s="21"/>
      <c r="D96" s="12" t="s">
        <v>20</v>
      </c>
      <c r="E96" s="13">
        <v>0</v>
      </c>
      <c r="F96" s="13">
        <v>0</v>
      </c>
      <c r="G96" s="13">
        <v>0</v>
      </c>
      <c r="H96" s="13"/>
      <c r="I96" s="13">
        <v>35139.85</v>
      </c>
      <c r="J96" s="13"/>
      <c r="K96" s="13"/>
      <c r="L96" s="13"/>
      <c r="M96" s="13"/>
      <c r="N96" s="13"/>
    </row>
    <row r="97" spans="3:15" ht="15" thickBot="1" x14ac:dyDescent="0.35">
      <c r="C97" s="22"/>
      <c r="D97" s="16" t="s">
        <v>16</v>
      </c>
      <c r="E97" s="17">
        <f>SUM(E93:E96)</f>
        <v>256500</v>
      </c>
      <c r="F97" s="17">
        <f t="shared" ref="F97:N97" si="38">SUM(F93:F96)</f>
        <v>231000</v>
      </c>
      <c r="G97" s="17">
        <f t="shared" si="38"/>
        <v>231000</v>
      </c>
      <c r="H97" s="17">
        <f t="shared" si="38"/>
        <v>0</v>
      </c>
      <c r="I97" s="17">
        <f t="shared" si="38"/>
        <v>227909.85</v>
      </c>
      <c r="J97" s="17">
        <f t="shared" si="38"/>
        <v>27779.73</v>
      </c>
      <c r="K97" s="17">
        <f t="shared" si="38"/>
        <v>0</v>
      </c>
      <c r="L97" s="17">
        <f t="shared" si="38"/>
        <v>23764.6</v>
      </c>
      <c r="M97" s="17">
        <f t="shared" si="38"/>
        <v>0</v>
      </c>
      <c r="N97" s="17">
        <f t="shared" si="38"/>
        <v>4015.13</v>
      </c>
      <c r="O97" s="18"/>
    </row>
    <row r="98" spans="3:15" x14ac:dyDescent="0.3">
      <c r="C98" s="20">
        <v>45261</v>
      </c>
      <c r="D98" s="12" t="s">
        <v>12</v>
      </c>
      <c r="E98" s="13">
        <f>+((2.354*25/100)/3)*1000000</f>
        <v>196166.66666666669</v>
      </c>
      <c r="F98" s="13">
        <f>2*31*3850</f>
        <v>238700</v>
      </c>
      <c r="G98" s="13">
        <f>2*31*3850</f>
        <v>238700</v>
      </c>
      <c r="H98" s="13"/>
      <c r="I98" s="13">
        <v>183294.8</v>
      </c>
      <c r="J98" s="13">
        <v>0</v>
      </c>
      <c r="K98" s="13"/>
      <c r="L98" s="13"/>
      <c r="M98" s="13"/>
      <c r="N98" s="13"/>
    </row>
    <row r="99" spans="3:15" x14ac:dyDescent="0.3">
      <c r="C99" s="21"/>
      <c r="D99" s="12" t="s">
        <v>14</v>
      </c>
      <c r="E99" s="13">
        <f>+((0.724*25/100)/3)*1000000</f>
        <v>60333.333333333321</v>
      </c>
      <c r="F99" s="13">
        <v>0</v>
      </c>
      <c r="G99" s="13">
        <v>0</v>
      </c>
      <c r="H99" s="13"/>
      <c r="I99" s="13">
        <v>68.900000000000006</v>
      </c>
      <c r="J99" s="13"/>
      <c r="K99" s="13"/>
      <c r="L99" s="13"/>
      <c r="M99" s="13"/>
      <c r="N99" s="13"/>
    </row>
    <row r="100" spans="3:15" x14ac:dyDescent="0.3">
      <c r="C100" s="21"/>
      <c r="D100" s="12" t="s">
        <v>19</v>
      </c>
      <c r="E100" s="13">
        <v>0</v>
      </c>
      <c r="F100" s="13">
        <v>0</v>
      </c>
      <c r="G100" s="13">
        <v>0</v>
      </c>
      <c r="H100" s="13"/>
      <c r="I100" s="13">
        <v>0</v>
      </c>
      <c r="J100" s="13"/>
      <c r="K100" s="13"/>
      <c r="L100" s="13"/>
      <c r="M100" s="13"/>
      <c r="N100" s="13"/>
    </row>
    <row r="101" spans="3:15" x14ac:dyDescent="0.3">
      <c r="C101" s="21"/>
      <c r="D101" s="12" t="s">
        <v>20</v>
      </c>
      <c r="E101" s="13">
        <v>0</v>
      </c>
      <c r="F101" s="13">
        <v>0</v>
      </c>
      <c r="G101" s="13">
        <v>0</v>
      </c>
      <c r="H101" s="13"/>
      <c r="I101" s="13">
        <v>3699.3</v>
      </c>
      <c r="J101" s="13"/>
      <c r="K101" s="13"/>
      <c r="L101" s="13"/>
      <c r="M101" s="13"/>
      <c r="N101" s="13"/>
    </row>
    <row r="102" spans="3:15" ht="15" thickBot="1" x14ac:dyDescent="0.35">
      <c r="C102" s="22"/>
      <c r="D102" s="16" t="s">
        <v>16</v>
      </c>
      <c r="E102" s="17">
        <f>SUM(E98:E101)</f>
        <v>256500</v>
      </c>
      <c r="F102" s="17">
        <f t="shared" ref="F102:H102" si="39">SUM(F98:F101)</f>
        <v>238700</v>
      </c>
      <c r="G102" s="17">
        <f t="shared" si="39"/>
        <v>238700</v>
      </c>
      <c r="H102" s="17">
        <f t="shared" si="39"/>
        <v>0</v>
      </c>
      <c r="I102" s="17">
        <f>SUM(I98:I101)</f>
        <v>187062.99999999997</v>
      </c>
      <c r="J102" s="17">
        <f>SUM(J98:J101)</f>
        <v>0</v>
      </c>
      <c r="K102" s="13"/>
      <c r="L102" s="13"/>
      <c r="M102" s="13"/>
      <c r="N102" s="13"/>
    </row>
    <row r="103" spans="3:15" x14ac:dyDescent="0.3">
      <c r="C103" s="20">
        <v>45292</v>
      </c>
      <c r="D103" s="12" t="s">
        <v>12</v>
      </c>
      <c r="E103" s="13">
        <f>+((2.354*28/100)/3)*1000000</f>
        <v>219706.66666666669</v>
      </c>
      <c r="F103" s="13">
        <f>2*31*3850</f>
        <v>238700</v>
      </c>
      <c r="G103" s="13">
        <f>2*31*3850</f>
        <v>238700</v>
      </c>
      <c r="H103" s="13"/>
      <c r="I103" s="13">
        <v>199006.15</v>
      </c>
      <c r="J103" s="13">
        <v>8104.4</v>
      </c>
      <c r="K103" s="13" t="s">
        <v>13</v>
      </c>
      <c r="L103" s="13">
        <v>8104.4</v>
      </c>
      <c r="M103" s="13"/>
      <c r="N103" s="13"/>
    </row>
    <row r="104" spans="3:15" x14ac:dyDescent="0.3">
      <c r="C104" s="21"/>
      <c r="D104" s="12" t="s">
        <v>14</v>
      </c>
      <c r="E104" s="13">
        <f>+((0.724*28/100)/3)*1000000</f>
        <v>67573.333333333328</v>
      </c>
      <c r="F104" s="13">
        <v>0</v>
      </c>
      <c r="G104" s="13">
        <v>0</v>
      </c>
      <c r="H104" s="13"/>
      <c r="I104" s="13">
        <v>0</v>
      </c>
      <c r="J104" s="13"/>
      <c r="K104" s="13"/>
      <c r="L104" s="13"/>
      <c r="M104" s="13"/>
      <c r="N104" s="13"/>
    </row>
    <row r="105" spans="3:15" x14ac:dyDescent="0.3">
      <c r="C105" s="21"/>
      <c r="D105" s="12" t="s">
        <v>19</v>
      </c>
      <c r="E105" s="13">
        <v>0</v>
      </c>
      <c r="F105" s="13">
        <v>0</v>
      </c>
      <c r="G105" s="13">
        <v>0</v>
      </c>
      <c r="H105" s="13"/>
      <c r="I105" s="13">
        <v>0</v>
      </c>
      <c r="J105" s="13"/>
      <c r="K105" s="13"/>
      <c r="L105" s="13"/>
      <c r="M105" s="13"/>
      <c r="N105" s="13"/>
    </row>
    <row r="106" spans="3:15" x14ac:dyDescent="0.3">
      <c r="C106" s="21"/>
      <c r="D106" s="12" t="s">
        <v>20</v>
      </c>
      <c r="E106" s="13">
        <v>0</v>
      </c>
      <c r="F106" s="13">
        <v>0</v>
      </c>
      <c r="G106" s="13">
        <v>0</v>
      </c>
      <c r="H106" s="13"/>
      <c r="I106" s="13">
        <v>0</v>
      </c>
      <c r="J106" s="13"/>
      <c r="K106" s="13"/>
      <c r="L106" s="13"/>
      <c r="M106" s="13"/>
      <c r="N106" s="13"/>
    </row>
    <row r="107" spans="3:15" ht="15" thickBot="1" x14ac:dyDescent="0.35">
      <c r="C107" s="22"/>
      <c r="D107" s="16" t="s">
        <v>16</v>
      </c>
      <c r="E107" s="17">
        <f>SUM(E103:E106)</f>
        <v>287280</v>
      </c>
      <c r="F107" s="17">
        <f t="shared" ref="F107:H107" si="40">SUM(F103:F106)</f>
        <v>238700</v>
      </c>
      <c r="G107" s="17">
        <f t="shared" si="40"/>
        <v>238700</v>
      </c>
      <c r="H107" s="17">
        <f t="shared" si="40"/>
        <v>0</v>
      </c>
      <c r="I107" s="17">
        <f>SUM(I103:I106)</f>
        <v>199006.15</v>
      </c>
      <c r="J107" s="17">
        <f t="shared" ref="J107:L107" si="41">SUM(J103:J106)</f>
        <v>8104.4</v>
      </c>
      <c r="K107" s="17">
        <f t="shared" si="41"/>
        <v>0</v>
      </c>
      <c r="L107" s="17">
        <f t="shared" si="41"/>
        <v>8104.4</v>
      </c>
      <c r="M107" s="13"/>
      <c r="N107" s="13"/>
    </row>
    <row r="108" spans="3:15" x14ac:dyDescent="0.3">
      <c r="C108" s="20">
        <v>45323</v>
      </c>
      <c r="D108" s="12" t="s">
        <v>12</v>
      </c>
      <c r="E108" s="13">
        <f>+((2.354*28/100)/3)*1000000</f>
        <v>219706.66666666669</v>
      </c>
      <c r="F108" s="13">
        <f>2*29*3850</f>
        <v>223300</v>
      </c>
      <c r="G108" s="13">
        <f>2*29*3850</f>
        <v>223300</v>
      </c>
      <c r="H108" s="13"/>
      <c r="I108" s="13">
        <v>125650.5</v>
      </c>
      <c r="J108" s="13">
        <v>11340.2</v>
      </c>
      <c r="K108" s="13" t="s">
        <v>13</v>
      </c>
      <c r="L108" s="13">
        <v>11340.2</v>
      </c>
      <c r="M108" s="13"/>
      <c r="N108" s="13"/>
    </row>
    <row r="109" spans="3:15" x14ac:dyDescent="0.3">
      <c r="C109" s="21"/>
      <c r="D109" s="12" t="s">
        <v>14</v>
      </c>
      <c r="E109" s="13">
        <f>+((0.724*28/100)/3)*1000000</f>
        <v>67573.333333333328</v>
      </c>
      <c r="F109" s="13">
        <v>0</v>
      </c>
      <c r="G109" s="13">
        <v>0</v>
      </c>
      <c r="H109" s="13"/>
      <c r="I109" s="13">
        <v>0</v>
      </c>
      <c r="J109" s="13"/>
      <c r="K109" s="13"/>
      <c r="L109" s="13"/>
      <c r="M109" s="13"/>
      <c r="N109" s="13"/>
    </row>
    <row r="110" spans="3:15" x14ac:dyDescent="0.3">
      <c r="C110" s="21"/>
      <c r="D110" s="12" t="s">
        <v>19</v>
      </c>
      <c r="E110" s="13">
        <v>0</v>
      </c>
      <c r="F110" s="13">
        <v>0</v>
      </c>
      <c r="G110" s="13">
        <v>0</v>
      </c>
      <c r="H110" s="13"/>
      <c r="I110" s="13">
        <v>0</v>
      </c>
      <c r="J110" s="13"/>
      <c r="K110" s="13"/>
      <c r="L110" s="13"/>
      <c r="M110" s="13"/>
      <c r="N110" s="13"/>
    </row>
    <row r="111" spans="3:15" x14ac:dyDescent="0.3">
      <c r="C111" s="21"/>
      <c r="D111" s="12" t="s">
        <v>20</v>
      </c>
      <c r="E111" s="13">
        <v>0</v>
      </c>
      <c r="F111" s="13">
        <v>0</v>
      </c>
      <c r="G111" s="13">
        <v>0</v>
      </c>
      <c r="H111" s="13"/>
      <c r="I111" s="13">
        <v>0</v>
      </c>
      <c r="J111" s="13"/>
      <c r="K111" s="13"/>
      <c r="L111" s="13"/>
      <c r="M111" s="13"/>
      <c r="N111" s="13"/>
    </row>
    <row r="112" spans="3:15" ht="15" thickBot="1" x14ac:dyDescent="0.35">
      <c r="C112" s="22"/>
      <c r="D112" s="16" t="s">
        <v>16</v>
      </c>
      <c r="E112" s="17">
        <f>SUM(E108:E111)</f>
        <v>287280</v>
      </c>
      <c r="F112" s="17">
        <f t="shared" ref="F112:H112" si="42">SUM(F108:F111)</f>
        <v>223300</v>
      </c>
      <c r="G112" s="17">
        <f t="shared" si="42"/>
        <v>223300</v>
      </c>
      <c r="H112" s="17">
        <f t="shared" si="42"/>
        <v>0</v>
      </c>
      <c r="I112" s="17">
        <f>SUM(I108:I111)</f>
        <v>125650.5</v>
      </c>
      <c r="J112" s="17">
        <f t="shared" ref="J112:L112" si="43">SUM(J108:J111)</f>
        <v>11340.2</v>
      </c>
      <c r="K112" s="17">
        <f t="shared" si="43"/>
        <v>0</v>
      </c>
      <c r="L112" s="17">
        <f t="shared" si="43"/>
        <v>11340.2</v>
      </c>
      <c r="M112" s="13"/>
      <c r="N112" s="13"/>
    </row>
    <row r="113" spans="3:14" x14ac:dyDescent="0.3">
      <c r="C113" s="20">
        <v>45352</v>
      </c>
      <c r="D113" s="12" t="s">
        <v>12</v>
      </c>
      <c r="E113" s="13">
        <f>+((2.354*28/100)/3)*1000000</f>
        <v>219706.66666666669</v>
      </c>
      <c r="F113" s="13">
        <f>2*31*3850</f>
        <v>238700</v>
      </c>
      <c r="G113" s="13">
        <f>2*31*3850</f>
        <v>238700</v>
      </c>
      <c r="H113" s="13"/>
      <c r="I113" s="13">
        <v>157444.15</v>
      </c>
      <c r="J113" s="13">
        <v>0</v>
      </c>
      <c r="K113" s="13"/>
      <c r="L113" s="13"/>
      <c r="M113" s="13"/>
      <c r="N113" s="13"/>
    </row>
    <row r="114" spans="3:14" x14ac:dyDescent="0.3">
      <c r="C114" s="21"/>
      <c r="D114" s="12" t="s">
        <v>14</v>
      </c>
      <c r="E114" s="13">
        <f>+((0.724*28/100)/3)*1000000</f>
        <v>67573.333333333328</v>
      </c>
      <c r="F114" s="13">
        <v>0</v>
      </c>
      <c r="G114" s="13">
        <v>0</v>
      </c>
      <c r="H114" s="13"/>
      <c r="I114" s="13">
        <v>0</v>
      </c>
      <c r="J114" s="13"/>
      <c r="K114" s="13"/>
      <c r="L114" s="13"/>
      <c r="M114" s="13"/>
      <c r="N114" s="13"/>
    </row>
    <row r="115" spans="3:14" x14ac:dyDescent="0.3">
      <c r="C115" s="21"/>
      <c r="D115" s="12" t="s">
        <v>19</v>
      </c>
      <c r="E115" s="13">
        <v>0</v>
      </c>
      <c r="F115" s="13">
        <v>0</v>
      </c>
      <c r="G115" s="13">
        <v>0</v>
      </c>
      <c r="H115" s="13"/>
      <c r="I115" s="13">
        <v>0</v>
      </c>
      <c r="J115" s="13"/>
      <c r="K115" s="13"/>
      <c r="L115" s="13"/>
      <c r="M115" s="13"/>
      <c r="N115" s="13"/>
    </row>
    <row r="116" spans="3:14" x14ac:dyDescent="0.3">
      <c r="C116" s="21"/>
      <c r="D116" s="12" t="s">
        <v>19</v>
      </c>
      <c r="E116" s="13">
        <v>0</v>
      </c>
      <c r="F116" s="13">
        <v>0</v>
      </c>
      <c r="G116" s="13">
        <v>0</v>
      </c>
      <c r="H116" s="13"/>
      <c r="I116" s="13">
        <v>7666</v>
      </c>
      <c r="J116" s="13"/>
      <c r="K116" s="13"/>
      <c r="L116" s="13"/>
      <c r="M116" s="13"/>
      <c r="N116" s="13"/>
    </row>
    <row r="117" spans="3:14" ht="15" thickBot="1" x14ac:dyDescent="0.35">
      <c r="C117" s="22"/>
      <c r="D117" s="16" t="s">
        <v>16</v>
      </c>
      <c r="E117" s="17">
        <f>SUM(E113:E116)</f>
        <v>287280</v>
      </c>
      <c r="F117" s="17">
        <f t="shared" ref="F117:N117" si="44">SUM(F113:F116)</f>
        <v>238700</v>
      </c>
      <c r="G117" s="17">
        <f t="shared" si="44"/>
        <v>238700</v>
      </c>
      <c r="H117" s="17">
        <f t="shared" si="44"/>
        <v>0</v>
      </c>
      <c r="I117" s="17">
        <f t="shared" si="44"/>
        <v>165110.15</v>
      </c>
      <c r="J117" s="17">
        <f t="shared" si="44"/>
        <v>0</v>
      </c>
      <c r="K117" s="17">
        <f t="shared" si="44"/>
        <v>0</v>
      </c>
      <c r="L117" s="17">
        <f t="shared" si="44"/>
        <v>0</v>
      </c>
      <c r="M117" s="17">
        <f t="shared" si="44"/>
        <v>0</v>
      </c>
      <c r="N117" s="17">
        <f t="shared" si="44"/>
        <v>0</v>
      </c>
    </row>
    <row r="118" spans="3:14" x14ac:dyDescent="0.3">
      <c r="C118" s="23" t="s">
        <v>21</v>
      </c>
      <c r="D118" s="12" t="s">
        <v>12</v>
      </c>
      <c r="E118" s="13">
        <f t="shared" ref="E118:G119" si="45">E58+E63+E68+E73+E78+E83+E88+E93+E98+E103+E108+E113</f>
        <v>2354000.0000000005</v>
      </c>
      <c r="F118" s="13">
        <f t="shared" si="45"/>
        <v>2877875</v>
      </c>
      <c r="G118" s="13">
        <f t="shared" si="45"/>
        <v>2877875</v>
      </c>
      <c r="H118" s="13"/>
      <c r="I118" s="13">
        <f>I58+I63+I68+I73+I78+I83+I88+I93+I98+I103+I108+I113</f>
        <v>2333999.0499999998</v>
      </c>
      <c r="J118" s="13">
        <f>J58+J63+J68+J73+J78+J83+J88+J93+J98+J103+J108+J113</f>
        <v>164664.91</v>
      </c>
      <c r="K118" s="13" t="s">
        <v>13</v>
      </c>
      <c r="L118" s="13">
        <f>L58+L63+L68+L73+L78+L83+L88+L93+L98+L103+L108+L113</f>
        <v>152726.45000000001</v>
      </c>
      <c r="M118" s="13" t="s">
        <v>17</v>
      </c>
      <c r="N118" s="13">
        <f>N58+N63+N68+N73+N78+N83+N88+N93+N98+N103+N108+N113</f>
        <v>11938.46</v>
      </c>
    </row>
    <row r="119" spans="3:14" x14ac:dyDescent="0.3">
      <c r="C119" s="24"/>
      <c r="D119" s="12" t="s">
        <v>14</v>
      </c>
      <c r="E119" s="13">
        <f t="shared" si="45"/>
        <v>724000</v>
      </c>
      <c r="F119" s="13">
        <f>F59+F64+F69+F74+F79+F84+F89+F94+F99+F104+F109+F114</f>
        <v>119350</v>
      </c>
      <c r="G119" s="13">
        <f t="shared" si="45"/>
        <v>119350</v>
      </c>
      <c r="H119" s="13"/>
      <c r="I119" s="13">
        <f>I59+I69+I74+I79+I84+I99</f>
        <v>3970.9</v>
      </c>
      <c r="J119" s="13"/>
      <c r="K119" s="13"/>
      <c r="L119" s="13"/>
      <c r="M119" s="13"/>
      <c r="N119" s="13"/>
    </row>
    <row r="120" spans="3:14" x14ac:dyDescent="0.3">
      <c r="C120" s="24"/>
      <c r="D120" s="12" t="s">
        <v>19</v>
      </c>
      <c r="E120" s="13">
        <f t="shared" ref="E120:G120" si="46">E65+E116</f>
        <v>0</v>
      </c>
      <c r="F120" s="13">
        <f t="shared" si="46"/>
        <v>0</v>
      </c>
      <c r="G120" s="13">
        <f t="shared" si="46"/>
        <v>0</v>
      </c>
      <c r="H120" s="13"/>
      <c r="I120" s="13">
        <f>I65+I116</f>
        <v>11628</v>
      </c>
      <c r="J120" s="13"/>
      <c r="K120" s="13"/>
      <c r="L120" s="13"/>
      <c r="M120" s="13"/>
      <c r="N120" s="13"/>
    </row>
    <row r="121" spans="3:14" x14ac:dyDescent="0.3">
      <c r="C121" s="24"/>
      <c r="D121" s="12" t="s">
        <v>20</v>
      </c>
      <c r="E121" s="13">
        <f t="shared" ref="E121:G121" si="47">E111+E106+E101+E96+E91+E76</f>
        <v>0</v>
      </c>
      <c r="F121" s="13">
        <f t="shared" si="47"/>
        <v>80000</v>
      </c>
      <c r="G121" s="13">
        <f t="shared" si="47"/>
        <v>80000</v>
      </c>
      <c r="H121" s="13"/>
      <c r="I121" s="13">
        <f>I111+I106+I101+I96+I91+I76</f>
        <v>112127.55</v>
      </c>
      <c r="J121" s="13"/>
      <c r="K121" s="13"/>
      <c r="L121" s="13"/>
      <c r="M121" s="13"/>
      <c r="N121" s="13"/>
    </row>
    <row r="122" spans="3:14" ht="15" thickBot="1" x14ac:dyDescent="0.35">
      <c r="C122" s="25"/>
      <c r="D122" s="16" t="s">
        <v>16</v>
      </c>
      <c r="E122" s="17">
        <f>SUM(E118:E121)</f>
        <v>3078000.0000000005</v>
      </c>
      <c r="F122" s="17">
        <f t="shared" ref="F122:G122" si="48">F62+F67+F72+F77+F82+F87+F92+F97+F102+F107+F112+F117</f>
        <v>3157225</v>
      </c>
      <c r="G122" s="17">
        <f t="shared" si="48"/>
        <v>3157225</v>
      </c>
      <c r="H122" s="17">
        <f t="shared" ref="H122" si="49">SUM(H118:H121)</f>
        <v>0</v>
      </c>
      <c r="I122" s="17">
        <f>SUM(I118:I121)</f>
        <v>2461725.4999999995</v>
      </c>
      <c r="J122" s="17">
        <f t="shared" ref="J122:N122" si="50">SUM(J118:J121)</f>
        <v>164664.91</v>
      </c>
      <c r="K122" s="17">
        <f t="shared" si="50"/>
        <v>0</v>
      </c>
      <c r="L122" s="17">
        <f t="shared" si="50"/>
        <v>152726.45000000001</v>
      </c>
      <c r="M122" s="17">
        <f t="shared" si="50"/>
        <v>0</v>
      </c>
      <c r="N122" s="17">
        <f t="shared" si="50"/>
        <v>11938.46</v>
      </c>
    </row>
    <row r="123" spans="3:14" x14ac:dyDescent="0.3">
      <c r="C123" s="26">
        <v>45383</v>
      </c>
      <c r="D123" s="12" t="s">
        <v>12</v>
      </c>
      <c r="E123" s="13">
        <f>+((2.354*25/100)/3)*1000000</f>
        <v>196166.66666666669</v>
      </c>
      <c r="F123" s="13">
        <f>3*3850*30</f>
        <v>346500</v>
      </c>
      <c r="G123" s="13">
        <f>3*3850*30</f>
        <v>346500</v>
      </c>
      <c r="H123" s="13"/>
      <c r="I123" s="13">
        <v>212383.85</v>
      </c>
      <c r="J123" s="13">
        <v>0</v>
      </c>
      <c r="K123" s="13"/>
      <c r="L123" s="13"/>
      <c r="M123" s="13"/>
      <c r="N123" s="13"/>
    </row>
    <row r="124" spans="3:14" x14ac:dyDescent="0.3">
      <c r="C124" s="27"/>
      <c r="D124" s="12" t="s">
        <v>14</v>
      </c>
      <c r="E124" s="13">
        <f>+((0.724*25/100)/3)*1000000</f>
        <v>60333.333333333321</v>
      </c>
      <c r="F124" s="13">
        <v>0</v>
      </c>
      <c r="G124" s="13">
        <v>0</v>
      </c>
      <c r="H124" s="13"/>
      <c r="I124" s="13">
        <v>0</v>
      </c>
      <c r="J124" s="13"/>
      <c r="K124" s="13"/>
      <c r="L124" s="13"/>
      <c r="M124" s="13"/>
      <c r="N124" s="13"/>
    </row>
    <row r="125" spans="3:14" x14ac:dyDescent="0.3">
      <c r="C125" s="27"/>
      <c r="D125" s="12" t="s">
        <v>19</v>
      </c>
      <c r="E125" s="13">
        <v>0</v>
      </c>
      <c r="F125" s="13">
        <v>0</v>
      </c>
      <c r="G125" s="13">
        <v>0</v>
      </c>
      <c r="H125" s="13"/>
      <c r="I125" s="13">
        <v>0</v>
      </c>
      <c r="J125" s="13"/>
      <c r="K125" s="13"/>
      <c r="L125" s="13"/>
      <c r="M125" s="13"/>
      <c r="N125" s="13"/>
    </row>
    <row r="126" spans="3:14" x14ac:dyDescent="0.3">
      <c r="C126" s="27"/>
      <c r="D126" s="12" t="s">
        <v>20</v>
      </c>
      <c r="E126" s="13">
        <v>0</v>
      </c>
      <c r="F126" s="13">
        <v>0</v>
      </c>
      <c r="G126" s="13">
        <v>0</v>
      </c>
      <c r="H126" s="13"/>
      <c r="I126" s="13">
        <v>35682</v>
      </c>
      <c r="J126" s="13"/>
      <c r="K126" s="13"/>
      <c r="L126" s="13"/>
      <c r="M126" s="13"/>
      <c r="N126" s="13"/>
    </row>
    <row r="127" spans="3:14" ht="15" thickBot="1" x14ac:dyDescent="0.35">
      <c r="C127" s="28"/>
      <c r="D127" s="16" t="s">
        <v>16</v>
      </c>
      <c r="E127" s="17">
        <f>SUM(E123:E126)</f>
        <v>256500</v>
      </c>
      <c r="F127" s="17">
        <f t="shared" ref="F127:H127" si="51">SUM(F123:F126)</f>
        <v>346500</v>
      </c>
      <c r="G127" s="17">
        <f t="shared" si="51"/>
        <v>346500</v>
      </c>
      <c r="H127" s="17">
        <f t="shared" si="51"/>
        <v>0</v>
      </c>
      <c r="I127" s="17">
        <f>SUM(I123:I126)</f>
        <v>248065.85</v>
      </c>
      <c r="J127" s="17">
        <f>SUM(J123:J126)</f>
        <v>0</v>
      </c>
      <c r="K127" s="17"/>
      <c r="L127" s="17"/>
      <c r="M127" s="17"/>
      <c r="N127" s="17"/>
    </row>
    <row r="128" spans="3:14" x14ac:dyDescent="0.3">
      <c r="C128" s="26">
        <v>45413</v>
      </c>
      <c r="D128" s="12" t="s">
        <v>12</v>
      </c>
      <c r="E128" s="13">
        <f>+((2.354*25/100)/3)*1000000</f>
        <v>196166.66666666669</v>
      </c>
      <c r="F128" s="13">
        <f>2*3850*31</f>
        <v>238700</v>
      </c>
      <c r="G128" s="13">
        <f>2*3850*31</f>
        <v>238700</v>
      </c>
      <c r="H128" s="13"/>
      <c r="I128" s="13">
        <v>176841</v>
      </c>
      <c r="J128" s="13">
        <v>15765.71</v>
      </c>
      <c r="K128" s="13" t="s">
        <v>13</v>
      </c>
      <c r="L128" s="13">
        <v>7880.4</v>
      </c>
      <c r="M128" s="13" t="s">
        <v>17</v>
      </c>
      <c r="N128" s="13">
        <v>7885.31</v>
      </c>
    </row>
    <row r="129" spans="3:14" x14ac:dyDescent="0.3">
      <c r="C129" s="27"/>
      <c r="D129" s="12" t="s">
        <v>14</v>
      </c>
      <c r="E129" s="13">
        <f>+((0.724*25/100)/3)*1000000</f>
        <v>60333.333333333321</v>
      </c>
      <c r="F129" s="13">
        <v>0</v>
      </c>
      <c r="G129" s="13">
        <v>0</v>
      </c>
      <c r="H129" s="13"/>
      <c r="I129" s="13">
        <v>0</v>
      </c>
      <c r="J129" s="13"/>
      <c r="K129" s="13"/>
      <c r="L129" s="13"/>
      <c r="M129" s="13"/>
      <c r="N129" s="13"/>
    </row>
    <row r="130" spans="3:14" x14ac:dyDescent="0.3">
      <c r="C130" s="27"/>
      <c r="D130" s="12" t="s">
        <v>19</v>
      </c>
      <c r="E130" s="13">
        <v>0</v>
      </c>
      <c r="F130" s="13">
        <v>0</v>
      </c>
      <c r="G130" s="13">
        <v>0</v>
      </c>
      <c r="H130" s="13"/>
      <c r="I130" s="13">
        <v>0</v>
      </c>
      <c r="J130" s="13"/>
      <c r="K130" s="13"/>
      <c r="L130" s="13"/>
      <c r="M130" s="13"/>
      <c r="N130" s="13"/>
    </row>
    <row r="131" spans="3:14" x14ac:dyDescent="0.3">
      <c r="C131" s="27"/>
      <c r="D131" s="12" t="s">
        <v>20</v>
      </c>
      <c r="E131" s="13">
        <v>0</v>
      </c>
      <c r="F131" s="13">
        <v>0</v>
      </c>
      <c r="G131" s="13">
        <v>0</v>
      </c>
      <c r="H131" s="13"/>
      <c r="I131" s="13">
        <v>62706</v>
      </c>
      <c r="J131" s="13"/>
      <c r="K131" s="13"/>
      <c r="L131" s="13"/>
      <c r="M131" s="13"/>
      <c r="N131" s="13"/>
    </row>
    <row r="132" spans="3:14" ht="15" thickBot="1" x14ac:dyDescent="0.35">
      <c r="C132" s="28"/>
      <c r="D132" s="16" t="s">
        <v>16</v>
      </c>
      <c r="E132" s="17">
        <f>SUM(E128:E131)</f>
        <v>256500</v>
      </c>
      <c r="F132" s="17">
        <f t="shared" ref="F132:H132" si="52">SUM(F128:F131)</f>
        <v>238700</v>
      </c>
      <c r="G132" s="17">
        <f t="shared" si="52"/>
        <v>238700</v>
      </c>
      <c r="H132" s="17">
        <f t="shared" si="52"/>
        <v>0</v>
      </c>
      <c r="I132" s="17">
        <f>SUM(I128:I131)</f>
        <v>239547</v>
      </c>
      <c r="J132" s="17">
        <f t="shared" ref="J132:N132" si="53">SUM(J128:J131)</f>
        <v>15765.71</v>
      </c>
      <c r="K132" s="17">
        <f t="shared" si="53"/>
        <v>0</v>
      </c>
      <c r="L132" s="17">
        <f t="shared" si="53"/>
        <v>7880.4</v>
      </c>
      <c r="M132" s="17">
        <f t="shared" si="53"/>
        <v>0</v>
      </c>
      <c r="N132" s="17">
        <f t="shared" si="53"/>
        <v>7885.31</v>
      </c>
    </row>
    <row r="133" spans="3:14" x14ac:dyDescent="0.3">
      <c r="C133" s="26">
        <v>45444</v>
      </c>
      <c r="D133" s="12" t="s">
        <v>12</v>
      </c>
      <c r="E133" s="13">
        <f>+((2.354*25/100)/3)*1000000</f>
        <v>196166.66666666669</v>
      </c>
      <c r="F133" s="13">
        <f>2*30*3850</f>
        <v>231000</v>
      </c>
      <c r="G133" s="13">
        <f>2*30*3850</f>
        <v>231000</v>
      </c>
      <c r="H133" s="13"/>
      <c r="I133" s="13">
        <v>145359.70000000001</v>
      </c>
      <c r="J133" s="13">
        <v>7930.3</v>
      </c>
      <c r="K133" s="13" t="s">
        <v>13</v>
      </c>
      <c r="L133" s="13">
        <v>7930.3</v>
      </c>
      <c r="M133" s="13"/>
      <c r="N133" s="13"/>
    </row>
    <row r="134" spans="3:14" x14ac:dyDescent="0.3">
      <c r="C134" s="27"/>
      <c r="D134" s="12" t="s">
        <v>14</v>
      </c>
      <c r="E134" s="13">
        <f>+((0.724*25/100)/3)*1000000</f>
        <v>60333.333333333321</v>
      </c>
      <c r="F134" s="13">
        <v>0</v>
      </c>
      <c r="G134" s="13">
        <v>0</v>
      </c>
      <c r="H134" s="13"/>
      <c r="I134" s="13">
        <v>0</v>
      </c>
      <c r="J134" s="13"/>
      <c r="K134" s="13"/>
      <c r="L134" s="13"/>
      <c r="M134" s="13"/>
      <c r="N134" s="13"/>
    </row>
    <row r="135" spans="3:14" x14ac:dyDescent="0.3">
      <c r="C135" s="27"/>
      <c r="D135" s="12" t="s">
        <v>19</v>
      </c>
      <c r="E135" s="13">
        <v>0</v>
      </c>
      <c r="F135" s="13">
        <v>0</v>
      </c>
      <c r="G135" s="13">
        <v>0</v>
      </c>
      <c r="H135" s="13"/>
      <c r="I135" s="13">
        <v>0</v>
      </c>
      <c r="J135" s="13"/>
      <c r="K135" s="13"/>
      <c r="L135" s="13"/>
      <c r="M135" s="13"/>
      <c r="N135" s="13"/>
    </row>
    <row r="136" spans="3:14" x14ac:dyDescent="0.3">
      <c r="C136" s="27"/>
      <c r="D136" s="12" t="s">
        <v>20</v>
      </c>
      <c r="E136" s="13">
        <v>0</v>
      </c>
      <c r="F136" s="13">
        <v>0</v>
      </c>
      <c r="G136" s="13">
        <v>0</v>
      </c>
      <c r="H136" s="13"/>
      <c r="I136" s="13">
        <v>91780</v>
      </c>
      <c r="J136" s="13"/>
      <c r="K136" s="13"/>
      <c r="L136" s="13"/>
      <c r="M136" s="13"/>
      <c r="N136" s="13"/>
    </row>
    <row r="137" spans="3:14" ht="15" thickBot="1" x14ac:dyDescent="0.35">
      <c r="C137" s="28"/>
      <c r="D137" s="16" t="s">
        <v>16</v>
      </c>
      <c r="E137" s="17">
        <f>SUM(E133:E136)</f>
        <v>256500</v>
      </c>
      <c r="F137" s="17">
        <f t="shared" ref="F137:H137" si="54">SUM(F133:F136)</f>
        <v>231000</v>
      </c>
      <c r="G137" s="17">
        <f t="shared" si="54"/>
        <v>231000</v>
      </c>
      <c r="H137" s="17">
        <f t="shared" si="54"/>
        <v>0</v>
      </c>
      <c r="I137" s="17">
        <f>SUM(I133:I136)</f>
        <v>237139.7</v>
      </c>
      <c r="J137" s="17">
        <f t="shared" ref="J137:L137" si="55">SUM(J133:J136)</f>
        <v>7930.3</v>
      </c>
      <c r="K137" s="17">
        <f t="shared" si="55"/>
        <v>0</v>
      </c>
      <c r="L137" s="17">
        <f t="shared" si="55"/>
        <v>7930.3</v>
      </c>
      <c r="M137" s="17"/>
      <c r="N137" s="17"/>
    </row>
    <row r="138" spans="3:14" x14ac:dyDescent="0.3">
      <c r="C138" s="26">
        <v>45474</v>
      </c>
      <c r="D138" s="12" t="s">
        <v>12</v>
      </c>
      <c r="E138" s="13">
        <f>+((2.354*22/100)/3)*1000000</f>
        <v>172626.66666666669</v>
      </c>
      <c r="F138" s="13">
        <f>2*31*3850</f>
        <v>238700</v>
      </c>
      <c r="G138" s="13">
        <f>2*31*3850</f>
        <v>238700</v>
      </c>
      <c r="H138" s="13"/>
      <c r="I138" s="13">
        <v>125278</v>
      </c>
      <c r="J138" s="13">
        <f>L138+N138</f>
        <v>7934.83</v>
      </c>
      <c r="K138" s="13" t="s">
        <v>13</v>
      </c>
      <c r="L138" s="13">
        <v>4027.35</v>
      </c>
      <c r="M138" s="13" t="s">
        <v>22</v>
      </c>
      <c r="N138" s="13">
        <v>3907.48</v>
      </c>
    </row>
    <row r="139" spans="3:14" x14ac:dyDescent="0.3">
      <c r="C139" s="27"/>
      <c r="D139" s="12" t="s">
        <v>14</v>
      </c>
      <c r="E139" s="13">
        <f>+((0.724*22/100)/3)*1000000</f>
        <v>53093.333333333328</v>
      </c>
      <c r="F139" s="13">
        <v>0</v>
      </c>
      <c r="G139" s="13">
        <v>0</v>
      </c>
      <c r="H139" s="13"/>
      <c r="I139" s="13">
        <v>0</v>
      </c>
      <c r="J139" s="13"/>
      <c r="K139" s="13"/>
      <c r="L139" s="13"/>
      <c r="M139" s="13"/>
      <c r="N139" s="13"/>
    </row>
    <row r="140" spans="3:14" x14ac:dyDescent="0.3">
      <c r="C140" s="27"/>
      <c r="D140" s="12" t="s">
        <v>19</v>
      </c>
      <c r="E140" s="13">
        <v>0</v>
      </c>
      <c r="F140" s="13">
        <v>0</v>
      </c>
      <c r="G140" s="13">
        <v>0</v>
      </c>
      <c r="H140" s="13"/>
      <c r="I140" s="13">
        <v>0</v>
      </c>
      <c r="J140" s="13"/>
      <c r="K140" s="13"/>
      <c r="L140" s="13"/>
      <c r="M140" s="13"/>
      <c r="N140" s="13"/>
    </row>
    <row r="141" spans="3:14" x14ac:dyDescent="0.3">
      <c r="C141" s="27"/>
      <c r="D141" s="12" t="s">
        <v>20</v>
      </c>
      <c r="E141" s="13">
        <v>0</v>
      </c>
      <c r="F141" s="13">
        <v>0</v>
      </c>
      <c r="G141" s="13">
        <v>0</v>
      </c>
      <c r="H141" s="13"/>
      <c r="I141" s="13">
        <f>118790+11679</f>
        <v>130469</v>
      </c>
      <c r="J141" s="13">
        <f>L141</f>
        <v>15333.3</v>
      </c>
      <c r="K141" s="13" t="s">
        <v>13</v>
      </c>
      <c r="L141" s="13">
        <v>15333.3</v>
      </c>
      <c r="M141" s="13"/>
      <c r="N141" s="13"/>
    </row>
    <row r="142" spans="3:14" ht="15" thickBot="1" x14ac:dyDescent="0.35">
      <c r="C142" s="28"/>
      <c r="D142" s="16" t="s">
        <v>16</v>
      </c>
      <c r="E142" s="17">
        <f>SUM(E138:E141)</f>
        <v>225720</v>
      </c>
      <c r="F142" s="17">
        <f t="shared" ref="F142:N142" si="56">SUM(F138:F141)</f>
        <v>238700</v>
      </c>
      <c r="G142" s="17">
        <f t="shared" si="56"/>
        <v>238700</v>
      </c>
      <c r="H142" s="17">
        <f t="shared" si="56"/>
        <v>0</v>
      </c>
      <c r="I142" s="17">
        <f t="shared" si="56"/>
        <v>255747</v>
      </c>
      <c r="J142" s="17">
        <f t="shared" si="56"/>
        <v>23268.129999999997</v>
      </c>
      <c r="K142" s="17">
        <f t="shared" si="56"/>
        <v>0</v>
      </c>
      <c r="L142" s="17">
        <f t="shared" si="56"/>
        <v>19360.649999999998</v>
      </c>
      <c r="M142" s="17">
        <f t="shared" si="56"/>
        <v>0</v>
      </c>
      <c r="N142" s="17">
        <f t="shared" si="56"/>
        <v>3907.48</v>
      </c>
    </row>
    <row r="143" spans="3:14" x14ac:dyDescent="0.3">
      <c r="C143" s="26">
        <v>45505</v>
      </c>
      <c r="D143" s="12" t="s">
        <v>12</v>
      </c>
      <c r="E143" s="13">
        <f>+((2.354*22/100)/3)*1000000</f>
        <v>172626.66666666669</v>
      </c>
      <c r="F143" s="13">
        <f>1*31*3850</f>
        <v>119350</v>
      </c>
      <c r="G143" s="13">
        <f>1*31*3850</f>
        <v>119350</v>
      </c>
      <c r="H143" s="13"/>
      <c r="I143" s="13">
        <v>36311</v>
      </c>
      <c r="J143" s="13">
        <f>L143</f>
        <v>11860.2</v>
      </c>
      <c r="K143" s="13" t="s">
        <v>13</v>
      </c>
      <c r="L143" s="13">
        <v>11860.2</v>
      </c>
      <c r="M143" s="13"/>
      <c r="N143" s="13"/>
    </row>
    <row r="144" spans="3:14" x14ac:dyDescent="0.3">
      <c r="C144" s="27"/>
      <c r="D144" s="12" t="s">
        <v>14</v>
      </c>
      <c r="E144" s="13">
        <f>+((0.724*22/100)/3)*1000000</f>
        <v>53093.333333333328</v>
      </c>
      <c r="F144" s="13">
        <v>0</v>
      </c>
      <c r="G144" s="13">
        <v>0</v>
      </c>
      <c r="H144" s="13"/>
      <c r="I144" s="13">
        <v>0</v>
      </c>
      <c r="J144" s="13"/>
      <c r="K144" s="13"/>
      <c r="L144" s="13"/>
      <c r="M144" s="13"/>
      <c r="N144" s="13"/>
    </row>
    <row r="145" spans="3:14" x14ac:dyDescent="0.3">
      <c r="C145" s="27"/>
      <c r="D145" s="12" t="s">
        <v>19</v>
      </c>
      <c r="E145" s="13">
        <v>0</v>
      </c>
      <c r="F145" s="13">
        <v>0</v>
      </c>
      <c r="G145" s="13">
        <v>0</v>
      </c>
      <c r="H145" s="13"/>
      <c r="I145" s="13">
        <v>0</v>
      </c>
      <c r="J145" s="13"/>
      <c r="K145" s="13"/>
      <c r="L145" s="13"/>
      <c r="M145" s="13"/>
      <c r="N145" s="13"/>
    </row>
    <row r="146" spans="3:14" x14ac:dyDescent="0.3">
      <c r="C146" s="27"/>
      <c r="D146" s="12" t="s">
        <v>20</v>
      </c>
      <c r="E146" s="13">
        <v>0</v>
      </c>
      <c r="F146" s="13">
        <v>0</v>
      </c>
      <c r="G146" s="13">
        <v>0</v>
      </c>
      <c r="H146" s="13"/>
      <c r="I146" s="13">
        <f>77611+55342</f>
        <v>132953</v>
      </c>
      <c r="J146" s="13">
        <f>L146</f>
        <v>58212.45</v>
      </c>
      <c r="K146" s="13" t="s">
        <v>13</v>
      </c>
      <c r="L146" s="13">
        <v>58212.45</v>
      </c>
      <c r="M146" s="13"/>
      <c r="N146" s="13"/>
    </row>
    <row r="147" spans="3:14" ht="15" thickBot="1" x14ac:dyDescent="0.35">
      <c r="C147" s="28"/>
      <c r="D147" s="16" t="s">
        <v>16</v>
      </c>
      <c r="E147" s="17">
        <f>SUM(E143:E146)</f>
        <v>225720</v>
      </c>
      <c r="F147" s="17">
        <f t="shared" ref="F147:H147" si="57">SUM(F143:F146)</f>
        <v>119350</v>
      </c>
      <c r="G147" s="17">
        <f t="shared" si="57"/>
        <v>119350</v>
      </c>
      <c r="H147" s="17">
        <f t="shared" si="57"/>
        <v>0</v>
      </c>
      <c r="I147" s="17">
        <f>SUM(I143:I146)</f>
        <v>169264</v>
      </c>
      <c r="J147" s="17">
        <f t="shared" ref="J147:L147" si="58">SUM(J143:J146)</f>
        <v>70072.649999999994</v>
      </c>
      <c r="K147" s="17"/>
      <c r="L147" s="17">
        <f t="shared" si="58"/>
        <v>70072.649999999994</v>
      </c>
      <c r="M147" s="17"/>
      <c r="N147" s="17"/>
    </row>
    <row r="148" spans="3:14" x14ac:dyDescent="0.3">
      <c r="C148" s="26">
        <v>45536</v>
      </c>
      <c r="D148" s="12" t="s">
        <v>12</v>
      </c>
      <c r="E148" s="13">
        <f>+((2.354*22/100)/3)*1000000</f>
        <v>172626.66666666669</v>
      </c>
      <c r="F148" s="13">
        <f>2*30*3850</f>
        <v>231000</v>
      </c>
      <c r="G148" s="13">
        <f>2*30*3850</f>
        <v>231000</v>
      </c>
      <c r="H148" s="13"/>
      <c r="I148" s="13">
        <v>87059</v>
      </c>
      <c r="J148" s="13">
        <v>3979.45</v>
      </c>
      <c r="K148" s="13" t="s">
        <v>13</v>
      </c>
      <c r="L148" s="13">
        <v>3979.45</v>
      </c>
      <c r="M148" s="13"/>
      <c r="N148" s="13"/>
    </row>
    <row r="149" spans="3:14" x14ac:dyDescent="0.3">
      <c r="C149" s="27"/>
      <c r="D149" s="12" t="s">
        <v>14</v>
      </c>
      <c r="E149" s="13">
        <f>+((0.724*22/100)/3)*1000000</f>
        <v>53093.333333333328</v>
      </c>
      <c r="F149" s="13">
        <v>0</v>
      </c>
      <c r="G149" s="13">
        <v>0</v>
      </c>
      <c r="H149" s="13"/>
      <c r="I149" s="13">
        <v>0</v>
      </c>
      <c r="J149" s="13"/>
      <c r="K149" s="13"/>
      <c r="L149" s="13"/>
      <c r="M149" s="13"/>
      <c r="N149" s="13"/>
    </row>
    <row r="150" spans="3:14" x14ac:dyDescent="0.3">
      <c r="C150" s="27"/>
      <c r="D150" s="12" t="s">
        <v>19</v>
      </c>
      <c r="E150" s="13">
        <v>0</v>
      </c>
      <c r="F150" s="13">
        <v>0</v>
      </c>
      <c r="G150" s="13">
        <v>0</v>
      </c>
      <c r="H150" s="13"/>
      <c r="I150" s="13">
        <v>0</v>
      </c>
      <c r="J150" s="13"/>
      <c r="K150" s="13"/>
      <c r="L150" s="13"/>
      <c r="M150" s="13"/>
      <c r="N150" s="13"/>
    </row>
    <row r="151" spans="3:14" ht="13.5" customHeight="1" x14ac:dyDescent="0.3">
      <c r="C151" s="27"/>
      <c r="D151" s="12" t="s">
        <v>20</v>
      </c>
      <c r="E151" s="13">
        <v>0</v>
      </c>
      <c r="F151" s="13">
        <v>0</v>
      </c>
      <c r="G151" s="13">
        <v>0</v>
      </c>
      <c r="H151" s="13"/>
      <c r="I151" s="13">
        <v>11795</v>
      </c>
      <c r="J151" s="13"/>
      <c r="K151" s="13"/>
      <c r="L151" s="13"/>
      <c r="M151" s="13"/>
      <c r="N151" s="13"/>
    </row>
    <row r="152" spans="3:14" ht="15" thickBot="1" x14ac:dyDescent="0.35">
      <c r="C152" s="28"/>
      <c r="D152" s="16" t="s">
        <v>16</v>
      </c>
      <c r="E152" s="17">
        <f>SUM(E148:E151)</f>
        <v>225720</v>
      </c>
      <c r="F152" s="17">
        <f t="shared" ref="F152:H152" si="59">SUM(F148:F151)</f>
        <v>231000</v>
      </c>
      <c r="G152" s="17">
        <f t="shared" si="59"/>
        <v>231000</v>
      </c>
      <c r="H152" s="17">
        <f t="shared" si="59"/>
        <v>0</v>
      </c>
      <c r="I152" s="17">
        <f>SUM(I148:I151)</f>
        <v>98854</v>
      </c>
      <c r="J152" s="17">
        <f t="shared" ref="J152:L152" si="60">SUM(J148:J151)</f>
        <v>3979.45</v>
      </c>
      <c r="K152" s="17" t="s">
        <v>13</v>
      </c>
      <c r="L152" s="17">
        <f t="shared" si="60"/>
        <v>3979.45</v>
      </c>
      <c r="M152" s="17"/>
      <c r="N152" s="13"/>
    </row>
    <row r="153" spans="3:14" x14ac:dyDescent="0.3">
      <c r="C153" s="26">
        <v>45566</v>
      </c>
      <c r="D153" s="12" t="s">
        <v>12</v>
      </c>
      <c r="E153" s="13">
        <f>+((2.354*25/100)/3)*1000000</f>
        <v>196166.66666666669</v>
      </c>
      <c r="F153" s="13">
        <f>2*31*3850</f>
        <v>238700</v>
      </c>
      <c r="G153" s="13">
        <f>2*31*3850</f>
        <v>238700</v>
      </c>
      <c r="H153" s="13"/>
      <c r="I153" s="13">
        <v>125584.7</v>
      </c>
      <c r="J153" s="13">
        <f>L153+N153</f>
        <v>15853.79</v>
      </c>
      <c r="K153" s="13" t="s">
        <v>13</v>
      </c>
      <c r="L153" s="13">
        <v>11790.25</v>
      </c>
      <c r="M153" s="13" t="s">
        <v>17</v>
      </c>
      <c r="N153" s="13">
        <v>4063.54</v>
      </c>
    </row>
    <row r="154" spans="3:14" x14ac:dyDescent="0.3">
      <c r="C154" s="27"/>
      <c r="D154" s="12" t="s">
        <v>14</v>
      </c>
      <c r="E154" s="13">
        <f>+((0.724*25/100)/3)*1000000</f>
        <v>60333.333333333321</v>
      </c>
      <c r="F154" s="13">
        <v>0</v>
      </c>
      <c r="G154" s="13">
        <v>0</v>
      </c>
      <c r="H154" s="13"/>
      <c r="I154" s="13">
        <v>0</v>
      </c>
      <c r="J154" s="13"/>
      <c r="K154" s="13"/>
      <c r="L154" s="13"/>
      <c r="M154" s="13"/>
      <c r="N154" s="13"/>
    </row>
    <row r="155" spans="3:14" x14ac:dyDescent="0.3">
      <c r="C155" s="27"/>
      <c r="D155" s="12" t="s">
        <v>19</v>
      </c>
      <c r="E155" s="13">
        <v>0</v>
      </c>
      <c r="F155" s="13">
        <v>0</v>
      </c>
      <c r="G155" s="13">
        <v>0</v>
      </c>
      <c r="H155" s="13"/>
      <c r="I155" s="13">
        <v>0</v>
      </c>
      <c r="J155" s="13"/>
      <c r="K155" s="13"/>
      <c r="L155" s="13"/>
      <c r="M155" s="13"/>
      <c r="N155" s="13"/>
    </row>
    <row r="156" spans="3:14" x14ac:dyDescent="0.3">
      <c r="C156" s="27"/>
      <c r="D156" s="12" t="s">
        <v>20</v>
      </c>
      <c r="E156" s="13">
        <v>0</v>
      </c>
      <c r="F156" s="13">
        <v>0</v>
      </c>
      <c r="G156" s="13">
        <v>0</v>
      </c>
      <c r="H156" s="13"/>
      <c r="I156" s="13">
        <v>46434</v>
      </c>
      <c r="J156" s="13">
        <v>7987.65</v>
      </c>
      <c r="K156" s="13" t="s">
        <v>13</v>
      </c>
      <c r="L156" s="13">
        <v>7987.65</v>
      </c>
      <c r="M156" s="13"/>
      <c r="N156" s="13"/>
    </row>
    <row r="157" spans="3:14" ht="15" thickBot="1" x14ac:dyDescent="0.35">
      <c r="C157" s="28"/>
      <c r="D157" s="16" t="s">
        <v>16</v>
      </c>
      <c r="E157" s="17">
        <f>SUM(E153:E156)</f>
        <v>256500</v>
      </c>
      <c r="F157" s="17">
        <f t="shared" ref="F157:H157" si="61">SUM(F153:F156)</f>
        <v>238700</v>
      </c>
      <c r="G157" s="17">
        <f t="shared" si="61"/>
        <v>238700</v>
      </c>
      <c r="H157" s="17">
        <f t="shared" si="61"/>
        <v>0</v>
      </c>
      <c r="I157" s="17">
        <f>SUM(I153:I156)</f>
        <v>172018.7</v>
      </c>
      <c r="J157" s="17">
        <f t="shared" ref="J157:N157" si="62">SUM(J153:J156)</f>
        <v>23841.440000000002</v>
      </c>
      <c r="K157" s="17" t="s">
        <v>13</v>
      </c>
      <c r="L157" s="17">
        <f t="shared" si="62"/>
        <v>19777.900000000001</v>
      </c>
      <c r="M157" s="17" t="s">
        <v>17</v>
      </c>
      <c r="N157" s="17">
        <f t="shared" si="62"/>
        <v>4063.54</v>
      </c>
    </row>
    <row r="158" spans="3:14" x14ac:dyDescent="0.3">
      <c r="C158" s="29" t="s">
        <v>23</v>
      </c>
      <c r="D158" s="12" t="s">
        <v>12</v>
      </c>
      <c r="E158" s="13">
        <f t="shared" ref="E158:G161" si="63">E123+E128+E133+E138+E143+E148+E153</f>
        <v>1302546.666666667</v>
      </c>
      <c r="F158" s="13">
        <f t="shared" si="63"/>
        <v>1643950</v>
      </c>
      <c r="G158" s="13">
        <f t="shared" si="63"/>
        <v>1643950</v>
      </c>
      <c r="H158" s="13"/>
      <c r="I158" s="13">
        <f>I123+I128+I133+I138+I143+I148+I153</f>
        <v>908817.25</v>
      </c>
      <c r="J158" s="13">
        <f t="shared" ref="J158:N158" si="64">J123+J128+J133+J138+J143+J148+J153</f>
        <v>63324.279999999992</v>
      </c>
      <c r="K158" s="13" t="s">
        <v>13</v>
      </c>
      <c r="L158" s="13">
        <f t="shared" si="64"/>
        <v>47467.95</v>
      </c>
      <c r="M158" s="13" t="s">
        <v>17</v>
      </c>
      <c r="N158" s="13">
        <f t="shared" si="64"/>
        <v>15856.330000000002</v>
      </c>
    </row>
    <row r="159" spans="3:14" x14ac:dyDescent="0.3">
      <c r="C159" s="30"/>
      <c r="D159" s="12" t="s">
        <v>14</v>
      </c>
      <c r="E159" s="13">
        <f t="shared" si="63"/>
        <v>400613.33333333326</v>
      </c>
      <c r="F159" s="13">
        <f t="shared" si="63"/>
        <v>0</v>
      </c>
      <c r="G159" s="13">
        <f t="shared" si="63"/>
        <v>0</v>
      </c>
      <c r="H159" s="13"/>
      <c r="I159" s="13">
        <f t="shared" ref="I159:N161" si="65">I124+I129+I134+I139+I144+I149+I154</f>
        <v>0</v>
      </c>
      <c r="J159" s="13">
        <f t="shared" si="65"/>
        <v>0</v>
      </c>
      <c r="K159" s="13">
        <f t="shared" si="65"/>
        <v>0</v>
      </c>
      <c r="L159" s="13">
        <f t="shared" si="65"/>
        <v>0</v>
      </c>
      <c r="M159" s="13">
        <f t="shared" si="65"/>
        <v>0</v>
      </c>
      <c r="N159" s="13">
        <f t="shared" si="65"/>
        <v>0</v>
      </c>
    </row>
    <row r="160" spans="3:14" x14ac:dyDescent="0.3">
      <c r="C160" s="30"/>
      <c r="D160" s="12" t="s">
        <v>19</v>
      </c>
      <c r="E160" s="13">
        <f t="shared" si="63"/>
        <v>0</v>
      </c>
      <c r="F160" s="13">
        <f t="shared" si="63"/>
        <v>0</v>
      </c>
      <c r="G160" s="13">
        <f t="shared" si="63"/>
        <v>0</v>
      </c>
      <c r="H160" s="13"/>
      <c r="I160" s="13">
        <f t="shared" si="65"/>
        <v>0</v>
      </c>
      <c r="J160" s="13">
        <f t="shared" si="65"/>
        <v>0</v>
      </c>
      <c r="K160" s="13">
        <f t="shared" si="65"/>
        <v>0</v>
      </c>
      <c r="L160" s="13">
        <f t="shared" si="65"/>
        <v>0</v>
      </c>
      <c r="M160" s="13">
        <f t="shared" si="65"/>
        <v>0</v>
      </c>
      <c r="N160" s="13">
        <f t="shared" si="65"/>
        <v>0</v>
      </c>
    </row>
    <row r="161" spans="3:14" x14ac:dyDescent="0.3">
      <c r="C161" s="30"/>
      <c r="D161" s="12" t="s">
        <v>20</v>
      </c>
      <c r="E161" s="13">
        <f t="shared" si="63"/>
        <v>0</v>
      </c>
      <c r="F161" s="13">
        <f t="shared" si="63"/>
        <v>0</v>
      </c>
      <c r="G161" s="13">
        <f t="shared" si="63"/>
        <v>0</v>
      </c>
      <c r="H161" s="13"/>
      <c r="I161" s="13">
        <f>I126+I131+I136+I141+I146+I151+I156</f>
        <v>511819</v>
      </c>
      <c r="J161" s="13">
        <f t="shared" si="65"/>
        <v>81533.399999999994</v>
      </c>
      <c r="K161" s="13" t="s">
        <v>13</v>
      </c>
      <c r="L161" s="13">
        <f t="shared" si="65"/>
        <v>81533.399999999994</v>
      </c>
      <c r="M161" s="13"/>
      <c r="N161" s="13"/>
    </row>
    <row r="162" spans="3:14" ht="15" thickBot="1" x14ac:dyDescent="0.35">
      <c r="C162" s="31"/>
      <c r="D162" s="16" t="s">
        <v>16</v>
      </c>
      <c r="E162" s="17">
        <f t="shared" ref="E162:H162" si="66">SUM(E158:E161)</f>
        <v>1703160.0000000002</v>
      </c>
      <c r="F162" s="17">
        <f t="shared" si="66"/>
        <v>1643950</v>
      </c>
      <c r="G162" s="17">
        <f t="shared" si="66"/>
        <v>1643950</v>
      </c>
      <c r="H162" s="17">
        <f t="shared" si="66"/>
        <v>0</v>
      </c>
      <c r="I162" s="17">
        <f>SUM(I158:I161)</f>
        <v>1420636.25</v>
      </c>
      <c r="J162" s="17">
        <f t="shared" ref="J162:N162" si="67">SUM(J158:J161)</f>
        <v>144857.68</v>
      </c>
      <c r="K162" s="17" t="s">
        <v>13</v>
      </c>
      <c r="L162" s="17">
        <f t="shared" si="67"/>
        <v>129001.34999999999</v>
      </c>
      <c r="M162" s="17" t="s">
        <v>17</v>
      </c>
      <c r="N162" s="17">
        <f t="shared" si="67"/>
        <v>15856.330000000002</v>
      </c>
    </row>
    <row r="163" spans="3:14" x14ac:dyDescent="0.3">
      <c r="C163" t="s">
        <v>24</v>
      </c>
    </row>
    <row r="166" spans="3:14" x14ac:dyDescent="0.3">
      <c r="E166" s="32"/>
    </row>
    <row r="167" spans="3:14" x14ac:dyDescent="0.3">
      <c r="E167" s="32"/>
    </row>
  </sheetData>
  <mergeCells count="38">
    <mergeCell ref="C153:C157"/>
    <mergeCell ref="C158:C162"/>
    <mergeCell ref="C123:C127"/>
    <mergeCell ref="C128:C132"/>
    <mergeCell ref="C133:C137"/>
    <mergeCell ref="C138:C142"/>
    <mergeCell ref="C143:C147"/>
    <mergeCell ref="C148:C152"/>
    <mergeCell ref="C93:C97"/>
    <mergeCell ref="C98:C102"/>
    <mergeCell ref="C103:C107"/>
    <mergeCell ref="C108:C112"/>
    <mergeCell ref="C113:C117"/>
    <mergeCell ref="C118:C122"/>
    <mergeCell ref="C63:C67"/>
    <mergeCell ref="C68:C72"/>
    <mergeCell ref="C73:C77"/>
    <mergeCell ref="C78:C82"/>
    <mergeCell ref="C83:C87"/>
    <mergeCell ref="C88:C92"/>
    <mergeCell ref="C38:C41"/>
    <mergeCell ref="C42:C45"/>
    <mergeCell ref="C46:C49"/>
    <mergeCell ref="C50:C53"/>
    <mergeCell ref="C54:C57"/>
    <mergeCell ref="C58:C62"/>
    <mergeCell ref="C14:C17"/>
    <mergeCell ref="C18:C21"/>
    <mergeCell ref="C22:C25"/>
    <mergeCell ref="C26:C29"/>
    <mergeCell ref="C30:C33"/>
    <mergeCell ref="C34:C37"/>
    <mergeCell ref="C4:C5"/>
    <mergeCell ref="D4:D5"/>
    <mergeCell ref="K4:L4"/>
    <mergeCell ref="M4:N4"/>
    <mergeCell ref="C6:C9"/>
    <mergeCell ref="C10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 Engineer - RCD</dc:creator>
  <cp:lastModifiedBy>Chief Engineer - RCD</cp:lastModifiedBy>
  <dcterms:created xsi:type="dcterms:W3CDTF">2024-11-22T12:00:27Z</dcterms:created>
  <dcterms:modified xsi:type="dcterms:W3CDTF">2024-11-22T12:07:25Z</dcterms:modified>
</cp:coreProperties>
</file>